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5480" windowHeight="8112" tabRatio="785" activeTab="13"/>
  </bookViews>
  <sheets>
    <sheet name="Прил 15" sheetId="1" r:id="rId1"/>
    <sheet name="Прил 14" sheetId="2" r:id="rId2"/>
    <sheet name="Прил 13" sheetId="3" r:id="rId3"/>
    <sheet name="Прил 12" sheetId="4" r:id="rId4"/>
    <sheet name="Прил 11" sheetId="5" r:id="rId5"/>
    <sheet name="прил 10" sheetId="6" r:id="rId6"/>
    <sheet name="Прил 9 " sheetId="7" r:id="rId7"/>
    <sheet name="Прил 8" sheetId="8" r:id="rId8"/>
    <sheet name="Прил 7 " sheetId="9" r:id="rId9"/>
    <sheet name="Прил 6" sheetId="10" r:id="rId10"/>
    <sheet name="Прил 5" sheetId="11" r:id="rId11"/>
    <sheet name="Прил 4" sheetId="12" r:id="rId12"/>
    <sheet name="Прил 3" sheetId="13" r:id="rId13"/>
    <sheet name="Прил 2" sheetId="14" r:id="rId14"/>
    <sheet name="Прил 1" sheetId="15" r:id="rId15"/>
    <sheet name="потребность зп" sheetId="16" r:id="rId16"/>
  </sheets>
  <externalReferences>
    <externalReference r:id="rId19"/>
  </externalReferences>
  <definedNames>
    <definedName name="Z_0AF9E072_5E37_455B_ADE4_7E2B7FA8BB13_.wvu.FilterData" localSheetId="4" hidden="1">'Прил 11'!$A$8:$J$10</definedName>
    <definedName name="Z_0AF9E072_5E37_455B_ADE4_7E2B7FA8BB13_.wvu.FilterData" localSheetId="6" hidden="1">'Прил 9 '!#REF!</definedName>
    <definedName name="Z_10C76100_F69A_45E1_BB9B_3F5F42E0FF3C_.wvu.FilterData" localSheetId="4" hidden="1">'Прил 11'!$A$8:$I$8</definedName>
    <definedName name="Z_10C76100_F69A_45E1_BB9B_3F5F42E0FF3C_.wvu.FilterData" localSheetId="6" hidden="1">'Прил 9 '!#REF!</definedName>
    <definedName name="Z_13503C3E_FF26_4B7F_8576_E093489E8D2F_.wvu.FilterData" localSheetId="4" hidden="1">'Прил 11'!$A$8:$J$10</definedName>
    <definedName name="Z_13503C3E_FF26_4B7F_8576_E093489E8D2F_.wvu.FilterData" localSheetId="6" hidden="1">'Прил 9 '!#REF!</definedName>
    <definedName name="Z_14D996EE_C5D8_4465_B82E_DDD49E2537A7_.wvu.FilterData" localSheetId="4" hidden="1">'Прил 11'!$A$8:$K$10</definedName>
    <definedName name="Z_14D996EE_C5D8_4465_B82E_DDD49E2537A7_.wvu.FilterData" localSheetId="6" hidden="1">'Прил 9 '!#REF!</definedName>
    <definedName name="Z_1842682A_39C6_4D01_A9A0_8BAF96569867_.wvu.FilterData" localSheetId="4" hidden="1">'Прил 11'!$A$8:$I$8</definedName>
    <definedName name="Z_1842682A_39C6_4D01_A9A0_8BAF96569867_.wvu.FilterData" localSheetId="6" hidden="1">'Прил 9 '!#REF!</definedName>
    <definedName name="Z_1ED6DF52_98C7_4039_A56A_A899D622016B_.wvu.FilterData" localSheetId="4" hidden="1">'Прил 11'!$A$8:$J$10</definedName>
    <definedName name="Z_1ED6DF52_98C7_4039_A56A_A899D622016B_.wvu.FilterData" localSheetId="6" hidden="1">'Прил 9 '!#REF!</definedName>
    <definedName name="Z_2E93115A_02B2_4A42_9927_E7165189870F_.wvu.FilterData" localSheetId="4" hidden="1">'Прил 11'!$A$8:$J$10</definedName>
    <definedName name="Z_2E93115A_02B2_4A42_9927_E7165189870F_.wvu.FilterData" localSheetId="6" hidden="1">'Прил 9 '!#REF!</definedName>
    <definedName name="Z_3B7DD4C6_1E38_4475_ACE8_FC83A7116991_.wvu.FilterData" localSheetId="4" hidden="1">'Прил 11'!$A$8:$I$8</definedName>
    <definedName name="Z_3B7DD4C6_1E38_4475_ACE8_FC83A7116991_.wvu.FilterData" localSheetId="6" hidden="1">'Прил 9 '!#REF!</definedName>
    <definedName name="Z_3F52A406_3223_4E69_8147_AD48E487E997_.wvu.FilterData" localSheetId="4" hidden="1">'Прил 11'!$A$8:$J$10</definedName>
    <definedName name="Z_3F52A406_3223_4E69_8147_AD48E487E997_.wvu.FilterData" localSheetId="6" hidden="1">'Прил 9 '!#REF!</definedName>
    <definedName name="Z_552C7276_7A75_42AA_A600_4E25DDD3C5D3_.wvu.FilterData" localSheetId="4" hidden="1">'Прил 11'!$A$8:$J$10</definedName>
    <definedName name="Z_552C7276_7A75_42AA_A600_4E25DDD3C5D3_.wvu.FilterData" localSheetId="6" hidden="1">'Прил 9 '!#REF!</definedName>
    <definedName name="Z_552C7276_7A75_42AA_A600_4E25DDD3C5D3_.wvu.PrintTitles" localSheetId="4" hidden="1">'Прил 11'!$7:$8</definedName>
    <definedName name="Z_552C7276_7A75_42AA_A600_4E25DDD3C5D3_.wvu.PrintTitles" localSheetId="6" hidden="1">'Прил 9 '!#REF!</definedName>
    <definedName name="Z_56CAC61F_E7BA_4492_BB99_265FCA1A7787_.wvu.FilterData" localSheetId="4" hidden="1">'Прил 11'!$A$19:$I$19</definedName>
    <definedName name="Z_56CAC61F_E7BA_4492_BB99_265FCA1A7787_.wvu.FilterData" localSheetId="6" hidden="1">'Прил 9 '!#REF!</definedName>
    <definedName name="Z_57CE9075_954C_4A4A_B0A5_E2E068BFD7C2_.wvu.FilterData" localSheetId="4" hidden="1">'Прил 11'!$A$19:$I$19</definedName>
    <definedName name="Z_57CE9075_954C_4A4A_B0A5_E2E068BFD7C2_.wvu.FilterData" localSheetId="6" hidden="1">'Прил 9 '!#REF!</definedName>
    <definedName name="Z_598BD13F_ED6F_4470_B667_F7736F14B9C9_.wvu.FilterData" localSheetId="4" hidden="1">'Прил 11'!$A$8:$J$10</definedName>
    <definedName name="Z_598BD13F_ED6F_4470_B667_F7736F14B9C9_.wvu.FilterData" localSheetId="6" hidden="1">'Прил 9 '!#REF!</definedName>
    <definedName name="Z_5E6445F1_697A_4DB8_A3BE_C1C96894DDB6_.wvu.FilterData" localSheetId="4" hidden="1">'Прил 11'!$A$8:$I$8</definedName>
    <definedName name="Z_5E6445F1_697A_4DB8_A3BE_C1C96894DDB6_.wvu.FilterData" localSheetId="6" hidden="1">'Прил 9 '!#REF!</definedName>
    <definedName name="Z_5FFD524E_58BE_4DAB_A4BC_5DD76AAAF9C9_.wvu.FilterData" localSheetId="4" hidden="1">'Прил 11'!$A$8:$J$10</definedName>
    <definedName name="Z_5FFD524E_58BE_4DAB_A4BC_5DD76AAAF9C9_.wvu.FilterData" localSheetId="6" hidden="1">'Прил 9 '!#REF!</definedName>
    <definedName name="Z_60505043_9291_4FD4_9642_AD58DA1B1609_.wvu.FilterData" localSheetId="4" hidden="1">'Прил 11'!$A$19:$I$19</definedName>
    <definedName name="Z_60505043_9291_4FD4_9642_AD58DA1B1609_.wvu.FilterData" localSheetId="6" hidden="1">'Прил 9 '!#REF!</definedName>
    <definedName name="Z_60505043_9291_4FD4_9642_AD58DA1B1609_.wvu.PrintTitles" localSheetId="4" hidden="1">'Прил 11'!$7:$8</definedName>
    <definedName name="Z_60505043_9291_4FD4_9642_AD58DA1B1609_.wvu.PrintTitles" localSheetId="6" hidden="1">'Прил 9 '!#REF!</definedName>
    <definedName name="Z_6BD02F29_2EBB_462A_A6BE_84BE8EA7D74E_.wvu.FilterData" localSheetId="4" hidden="1">'Прил 11'!$A$8:$I$8</definedName>
    <definedName name="Z_6BD02F29_2EBB_462A_A6BE_84BE8EA7D74E_.wvu.FilterData" localSheetId="6" hidden="1">'Прил 9 '!#REF!</definedName>
    <definedName name="Z_79F5CC03_4ED6_45BD_AC62_86FC29D2D3F9_.wvu.FilterData" localSheetId="4" hidden="1">'Прил 11'!#REF!</definedName>
    <definedName name="Z_79F5CC03_4ED6_45BD_AC62_86FC29D2D3F9_.wvu.FilterData" localSheetId="6" hidden="1">'Прил 9 '!#REF!</definedName>
    <definedName name="Z_8271D38C_82A4_4B85_900B_9CE96CAB265F_.wvu.FilterData" localSheetId="4" hidden="1">'Прил 11'!$A$8:$I$8</definedName>
    <definedName name="Z_8271D38C_82A4_4B85_900B_9CE96CAB265F_.wvu.FilterData" localSheetId="6" hidden="1">'Прил 9 '!#REF!</definedName>
    <definedName name="Z_8D0C3FC7_0F4C_436A_A066_0D20BF5CD0A3_.wvu.FilterData" localSheetId="4" hidden="1">'Прил 11'!$A$19:$I$19</definedName>
    <definedName name="Z_8D0C3FC7_0F4C_436A_A066_0D20BF5CD0A3_.wvu.FilterData" localSheetId="6" hidden="1">'Прил 9 '!#REF!</definedName>
    <definedName name="Z_94C02FD1_6A0D_49EC_ABFF_4F9734E3238E_.wvu.FilterData" localSheetId="4" hidden="1">'Прил 11'!$A$8:$J$10</definedName>
    <definedName name="Z_94C02FD1_6A0D_49EC_ABFF_4F9734E3238E_.wvu.FilterData" localSheetId="6" hidden="1">'Прил 9 '!#REF!</definedName>
    <definedName name="Z_95AD286B_2F21_465E_8A25_94B32371CF9C_.wvu.FilterData" localSheetId="4" hidden="1">'Прил 11'!$A$19:$I$19</definedName>
    <definedName name="Z_95AD286B_2F21_465E_8A25_94B32371CF9C_.wvu.FilterData" localSheetId="6" hidden="1">'Прил 9 '!#REF!</definedName>
    <definedName name="Z_986F7D1B_4A44_45FB_AE9B_439050E130DC_.wvu.FilterData" localSheetId="4" hidden="1">'Прил 11'!$A$8:$J$10</definedName>
    <definedName name="Z_986F7D1B_4A44_45FB_AE9B_439050E130DC_.wvu.FilterData" localSheetId="6" hidden="1">'Прил 9 '!#REF!</definedName>
    <definedName name="Z_98933D60_0098_4D8F_BF99_532ACEF6A34F_.wvu.FilterData" localSheetId="4" hidden="1">'Прил 11'!$A$8:$J$10</definedName>
    <definedName name="Z_98933D60_0098_4D8F_BF99_532ACEF6A34F_.wvu.FilterData" localSheetId="6" hidden="1">'Прил 9 '!#REF!</definedName>
    <definedName name="Z_A90A86B7_E891_440D_9290_168E7A77C659_.wvu.FilterData" localSheetId="4" hidden="1">'Прил 11'!$A$8:$J$10</definedName>
    <definedName name="Z_A90A86B7_E891_440D_9290_168E7A77C659_.wvu.FilterData" localSheetId="6" hidden="1">'Прил 9 '!#REF!</definedName>
    <definedName name="Z_AC550CC6_F35E_419D_AD94_FECE2E7706AE_.wvu.FilterData" localSheetId="4" hidden="1">'Прил 11'!$A$8:$J$10</definedName>
    <definedName name="Z_AC550CC6_F35E_419D_AD94_FECE2E7706AE_.wvu.FilterData" localSheetId="6" hidden="1">'Прил 9 '!#REF!</definedName>
    <definedName name="Z_B664172E_F727_42F7_A69F_E7B14CB3B608_.wvu.FilterData" localSheetId="4" hidden="1">'Прил 11'!$A$8:$J$10</definedName>
    <definedName name="Z_B664172E_F727_42F7_A69F_E7B14CB3B608_.wvu.FilterData" localSheetId="6" hidden="1">'Прил 9 '!#REF!</definedName>
    <definedName name="Z_B664172E_F727_42F7_A69F_E7B14CB3B608_.wvu.PrintArea" localSheetId="4" hidden="1">'Прил 11'!$A$1:$I$19</definedName>
    <definedName name="Z_B664172E_F727_42F7_A69F_E7B14CB3B608_.wvu.PrintArea" localSheetId="6" hidden="1">'Прил 9 '!$A$1:$I$3</definedName>
    <definedName name="Z_BF3A8324_0550_4B65_93E8_902D97EC56FB_.wvu.FilterData" localSheetId="4" hidden="1">'Прил 11'!$A$8:$J$10</definedName>
    <definedName name="Z_BF3A8324_0550_4B65_93E8_902D97EC56FB_.wvu.FilterData" localSheetId="6" hidden="1">'Прил 9 '!#REF!</definedName>
    <definedName name="Z_C065B6C8_AD5B_4AC2_8B2E_FCBDCB83FF63_.wvu.FilterData" localSheetId="4" hidden="1">'Прил 11'!$A$8:$I$8</definedName>
    <definedName name="Z_C065B6C8_AD5B_4AC2_8B2E_FCBDCB83FF63_.wvu.FilterData" localSheetId="6" hidden="1">'Прил 9 '!#REF!</definedName>
    <definedName name="Z_CC554584_EB96_459C_9504_805FB93B810D_.wvu.FilterData" localSheetId="4" hidden="1">'Прил 11'!$A$19:$I$19</definedName>
    <definedName name="Z_CC554584_EB96_459C_9504_805FB93B810D_.wvu.FilterData" localSheetId="6" hidden="1">'Прил 9 '!#REF!</definedName>
    <definedName name="Z_CEAB1667_BBFB_4E91_A55A_5B4826E7A72C_.wvu.FilterData" localSheetId="4" hidden="1">'Прил 11'!$A$8:$J$10</definedName>
    <definedName name="Z_CEAB1667_BBFB_4E91_A55A_5B4826E7A72C_.wvu.FilterData" localSheetId="6" hidden="1">'Прил 9 '!#REF!</definedName>
    <definedName name="Z_DB2B99CF_36EC_4FF5_BC8E_3DAF78498440_.wvu.FilterData" localSheetId="4" hidden="1">'Прил 11'!$A$8:$J$10</definedName>
    <definedName name="Z_DB2B99CF_36EC_4FF5_BC8E_3DAF78498440_.wvu.FilterData" localSheetId="6" hidden="1">'Прил 9 '!#REF!</definedName>
    <definedName name="Z_DB2B99CF_36EC_4FF5_BC8E_3DAF78498440_.wvu.PrintTitles" localSheetId="4" hidden="1">'Прил 11'!$7:$8</definedName>
    <definedName name="Z_DB2B99CF_36EC_4FF5_BC8E_3DAF78498440_.wvu.PrintTitles" localSheetId="6" hidden="1">'Прил 9 '!#REF!</definedName>
    <definedName name="Z_DCE00729_3A57_4482_822C_127B3F21084A_.wvu.FilterData" localSheetId="4" hidden="1">'Прил 11'!$A$19:$I$19</definedName>
    <definedName name="Z_DCE00729_3A57_4482_822C_127B3F21084A_.wvu.FilterData" localSheetId="6" hidden="1">'Прил 9 '!#REF!</definedName>
    <definedName name="Z_E5AA2824_2F40_4407_B984_20D05BEEDC74_.wvu.FilterData" localSheetId="4" hidden="1">'Прил 11'!$A$8:$I$8</definedName>
    <definedName name="Z_E5AA2824_2F40_4407_B984_20D05BEEDC74_.wvu.FilterData" localSheetId="6" hidden="1">'Прил 9 '!#REF!</definedName>
    <definedName name="Z_EA9D7741_DDB8_4511_BB45_5BB0F96F3A15_.wvu.FilterData" localSheetId="4" hidden="1">'Прил 11'!$A$8:$J$10</definedName>
    <definedName name="Z_EA9D7741_DDB8_4511_BB45_5BB0F96F3A15_.wvu.FilterData" localSheetId="6" hidden="1">'Прил 9 '!#REF!</definedName>
    <definedName name="Z_EA9D7741_DDB8_4511_BB45_5BB0F96F3A15_.wvu.PrintTitles" localSheetId="4" hidden="1">'Прил 11'!$7:$8</definedName>
    <definedName name="Z_EA9D7741_DDB8_4511_BB45_5BB0F96F3A15_.wvu.PrintTitles" localSheetId="6" hidden="1">'Прил 9 '!#REF!</definedName>
    <definedName name="Z_EB531BDF_264C_435D_804D_25A48223FBFA_.wvu.FilterData" localSheetId="4" hidden="1">'Прил 11'!$A$19:$I$19</definedName>
    <definedName name="Z_EB531BDF_264C_435D_804D_25A48223FBFA_.wvu.FilterData" localSheetId="6" hidden="1">'Прил 9 '!#REF!</definedName>
    <definedName name="Z_EC572F95_2B6C_4419_AEAD_69918225F196_.wvu.FilterData" localSheetId="4" hidden="1">'Прил 11'!$A$8:$J$10</definedName>
    <definedName name="Z_EC572F95_2B6C_4419_AEAD_69918225F196_.wvu.FilterData" localSheetId="6" hidden="1">'Прил 9 '!#REF!</definedName>
    <definedName name="Z_F61D3B3E_2A5F_4172_8B3F_B87C58B42B07_.wvu.FilterData" localSheetId="4" hidden="1">'Прил 11'!$A$8:$J$10</definedName>
    <definedName name="Z_F61D3B3E_2A5F_4172_8B3F_B87C58B42B07_.wvu.FilterData" localSheetId="6" hidden="1">'Прил 9 '!#REF!</definedName>
    <definedName name="Z_F61D3B3E_2A5F_4172_8B3F_B87C58B42B07_.wvu.PrintArea" localSheetId="4" hidden="1">'Прил 11'!$A$1:$I$19</definedName>
    <definedName name="Z_F61D3B3E_2A5F_4172_8B3F_B87C58B42B07_.wvu.PrintArea" localSheetId="6" hidden="1">'Прил 9 '!$A$1:$I$3</definedName>
    <definedName name="Z_FD2E63FA_464E_4875_917E_C386E0842609_.wvu.FilterData" localSheetId="4" hidden="1">'Прил 11'!$A$8:$I$8</definedName>
    <definedName name="Z_FD2E63FA_464E_4875_917E_C386E0842609_.wvu.FilterData" localSheetId="6" hidden="1">'Прил 9 '!#REF!</definedName>
    <definedName name="_xlnm.Print_Titles" localSheetId="4">'Прил 11'!$7:$8</definedName>
    <definedName name="_xlnm.Print_Titles" localSheetId="1">'Прил 14'!$6:$6</definedName>
    <definedName name="_xlnm.Print_Titles" localSheetId="0">'Прил 15'!$5:$5</definedName>
  </definedNames>
  <calcPr fullCalcOnLoad="1"/>
</workbook>
</file>

<file path=xl/sharedStrings.xml><?xml version="1.0" encoding="utf-8"?>
<sst xmlns="http://schemas.openxmlformats.org/spreadsheetml/2006/main" count="2246" uniqueCount="517">
  <si>
    <t xml:space="preserve">                                                                           Приложение №1</t>
  </si>
  <si>
    <t xml:space="preserve">                                                                          " О внесении изменений в решение Думы</t>
  </si>
  <si>
    <t xml:space="preserve">                                               Проект бюджета на 2007 год</t>
  </si>
  <si>
    <t xml:space="preserve">                                                                          от 28.05.2008г.№10</t>
  </si>
  <si>
    <t xml:space="preserve">                                                                          "О бюджете МО "Майск" на 2008 год"</t>
  </si>
  <si>
    <t xml:space="preserve">                                                                          от 26.12.2007г.№23</t>
  </si>
  <si>
    <t>Наименование</t>
  </si>
  <si>
    <t>НАЛОГИ НА СОВОКУПНЫЙ ДОХОД</t>
  </si>
  <si>
    <t>Единый сельскохозяйственный налог</t>
  </si>
  <si>
    <t xml:space="preserve">Поступления доходов в местный бюджет муниципального образования </t>
  </si>
  <si>
    <t>НАЛОГИ НА ИМУЩЕСТВО</t>
  </si>
  <si>
    <t xml:space="preserve">                                   Перечень главных администраторов доходов местного бюджета</t>
  </si>
  <si>
    <t>Код главного</t>
  </si>
  <si>
    <t>администратора</t>
  </si>
  <si>
    <t>Код бюджетной</t>
  </si>
  <si>
    <t>классификации</t>
  </si>
  <si>
    <t>Наименование дохода</t>
  </si>
  <si>
    <t>Администрация  муниципального образования «Майск»</t>
  </si>
  <si>
    <t>Финансовый отдел  администрации муниципального образования «Майск»</t>
  </si>
  <si>
    <t>Н.И.Брянцева</t>
  </si>
  <si>
    <t>11301995100000130</t>
  </si>
  <si>
    <t>11701050100000180</t>
  </si>
  <si>
    <t>11105025100000120</t>
  </si>
  <si>
    <t xml:space="preserve">по разделам и подразделам функциональной классификации расходов </t>
  </si>
  <si>
    <t xml:space="preserve">бюджета </t>
  </si>
  <si>
    <t xml:space="preserve">Наименование </t>
  </si>
  <si>
    <t>Рз</t>
  </si>
  <si>
    <t>Прз</t>
  </si>
  <si>
    <t>Общегосударственные вопросы</t>
  </si>
  <si>
    <t>01</t>
  </si>
  <si>
    <t>02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</si>
  <si>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образовании </t>
  </si>
  <si>
    <t>03</t>
  </si>
  <si>
    <t>Функционирование Правительства РФ, высших  исполнительных органов государственной власти  субъектов  РФ, местных администраций</t>
  </si>
  <si>
    <t>04</t>
  </si>
  <si>
    <t>11</t>
  </si>
  <si>
    <t>Национальная оборона</t>
  </si>
  <si>
    <t>Национальная безопастность</t>
  </si>
  <si>
    <t>14</t>
  </si>
  <si>
    <t>06</t>
  </si>
  <si>
    <t>09</t>
  </si>
  <si>
    <t>Другие вопросы в области национальной экономики</t>
  </si>
  <si>
    <t>12</t>
  </si>
  <si>
    <t>Комунальное хозяиство</t>
  </si>
  <si>
    <t>05</t>
  </si>
  <si>
    <t>08</t>
  </si>
  <si>
    <t>Итого</t>
  </si>
  <si>
    <t>Мобилизационная и вневойсковая подготовка</t>
  </si>
  <si>
    <t>00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</si>
  <si>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</si>
  <si>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</si>
  <si>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Жилищно-коммунальное хозяйство</t>
  </si>
  <si>
    <t>Культура, кинематография</t>
  </si>
  <si>
    <t>Культура</t>
  </si>
  <si>
    <t xml:space="preserve">Функционирование высшего должностного лица субъекта Российской Федерации и муниципального образования </t>
  </si>
  <si>
    <t>ПР</t>
  </si>
  <si>
    <t>ЦСР</t>
  </si>
  <si>
    <t>ВР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</si>
  <si>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</si>
  <si>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</si>
  <si>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</si>
  <si>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Глава муниципального образования</t>
  </si>
  <si>
    <t>100</t>
  </si>
  <si>
    <t>121</t>
  </si>
  <si>
    <t xml:space="preserve">Расходы </t>
  </si>
  <si>
    <t>Оплата труда и начисления на оплату труда</t>
  </si>
  <si>
    <t>Заработная плата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</si>
  <si>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</si>
  <si>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Центральный аппарат</t>
  </si>
  <si>
    <t>Закупка товаров, работ и услуг для государственных нужд</t>
  </si>
  <si>
    <t>200</t>
  </si>
  <si>
    <t>Инные закупки товаров, работ и услуг для государственных нужд</t>
  </si>
  <si>
    <t>240</t>
  </si>
  <si>
    <t>Прочая закупка товаров, работ и услуг для государственных нужд</t>
  </si>
  <si>
    <t>244</t>
  </si>
  <si>
    <t>Поступление нефинансовых активов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</si>
  <si>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</si>
  <si>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 xml:space="preserve">01 </t>
  </si>
  <si>
    <t>120</t>
  </si>
  <si>
    <t>Расходы</t>
  </si>
  <si>
    <t>Оплата работ, услуг</t>
  </si>
  <si>
    <t>Коммунальные услуги</t>
  </si>
  <si>
    <t>Прочие расходы</t>
  </si>
  <si>
    <t>Резервные фонды</t>
  </si>
  <si>
    <t>870</t>
  </si>
  <si>
    <t>НАЦИОНАЛЬНАЯ ОБОРОНА</t>
  </si>
  <si>
    <t xml:space="preserve">Мобилизационная и вневойсковая подготовка </t>
  </si>
  <si>
    <t>Оплата труда и начисление на оплату труда</t>
  </si>
  <si>
    <t xml:space="preserve">Другие вопросы в области национальной безопастности </t>
  </si>
  <si>
    <t>Муниципальная целевая программа "Профилактика терроризма и экстремизма, а также минимизация и (или) ликвидация последствий терроризма и экстремизма на территории муниципального образования "Майск" на период 2012-2014гг".</t>
  </si>
  <si>
    <t>Прочие услуги</t>
  </si>
  <si>
    <t>НАЦИОНАЛЬНАЯ ЭКОНОМИКА</t>
  </si>
  <si>
    <t>ЖИЛИЩНО-КОММУНАЛЬНОЕ ХОЗЯЙСТВО</t>
  </si>
  <si>
    <t>Благоустройство</t>
  </si>
  <si>
    <t>КУЛЬТУРА И КИНЕМАТОГРАФИЯ</t>
  </si>
  <si>
    <t>611</t>
  </si>
  <si>
    <t>300</t>
  </si>
  <si>
    <t>(тыс. рублей)</t>
  </si>
  <si>
    <t>Виды долговых обязательств (привлечение/погашение)</t>
  </si>
  <si>
    <t>Курсовая разница</t>
  </si>
  <si>
    <t>Объем заимствований, всего:</t>
  </si>
  <si>
    <t>в том числе:</t>
  </si>
  <si>
    <t>в валюте Российской Федерации</t>
  </si>
  <si>
    <t>в иностранной валюте</t>
  </si>
  <si>
    <t>тыс.рублей</t>
  </si>
  <si>
    <t>Код</t>
  </si>
  <si>
    <t>Источники внутреннего финансирования дефицита бюджета</t>
  </si>
  <si>
    <t>000 01 00 00 00 00 0000 000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</si>
  <si>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</si>
  <si>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</si>
  <si>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</si>
  <si>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</si>
  <si>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Кредиты, полученные в валюте Российской Федерации от кредитных организаций бюджетами субъектов Российской Федерации</t>
  </si>
  <si>
    <t>Погашение кредитов, предоставленных кредитными организациями в валюте Российской Федерации</t>
  </si>
  <si>
    <t>000 01 02 00 00 00 0000 800</t>
  </si>
  <si>
    <t>Погашение бюджетами субъектов кредитов от кредитных организаций в валюте Российской Федерации</t>
  </si>
  <si>
    <t>000 01 03 00 00 00 0000 000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</si>
  <si>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</si>
  <si>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000 01 03 00 00 00 0000 700</t>
  </si>
  <si>
    <t>Получение кредитов от других бюджетов бюджетной системы Российской Федерации бюджетами субъектов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</si>
  <si>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</si>
  <si>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000 01 03 00 00 00 0000 800</t>
  </si>
  <si>
    <t>Погашение бюджетами субъектов Российской Федерации кредитов от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</si>
  <si>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</si>
  <si>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</si>
  <si>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</si>
  <si>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</si>
  <si>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</si>
  <si>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</si>
  <si>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</si>
  <si>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</si>
  <si>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субъектов Российской Федерации</t>
  </si>
  <si>
    <t>000 01 05 02 01 02 0000 510</t>
  </si>
  <si>
    <t>810 01 05 02 01 02 0000 510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</si>
  <si>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</si>
  <si>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</si>
  <si>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</si>
  <si>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</si>
  <si>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</si>
  <si>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</si>
  <si>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субъектов Российской Федерации</t>
  </si>
  <si>
    <t>000 01 05 02 01 02 0000 610</t>
  </si>
  <si>
    <t>Уменьшение прочих остатков средств бюджетов, временно размещенных в ценные бумаги</t>
  </si>
  <si>
    <t>810 01 05 02 02 00 0000 620</t>
  </si>
  <si>
    <t xml:space="preserve">Уменьшение прочих остатков средств бюджетов  субъектов Российской Федерации, временно размещенных в ценные бумаги </t>
  </si>
  <si>
    <t>810 01 05 02 02 02 0000 620</t>
  </si>
  <si>
    <t>Иные источники внутреннего финансирования дефицитов бюджетов</t>
  </si>
  <si>
    <t>000 01 06 00 00 00 0000 000</t>
  </si>
  <si>
    <t>Брянцева Н.И.</t>
  </si>
  <si>
    <r>
      <t>Бюджетные кредиты от других бюджетов бюджетной системы Российской Федерации</t>
    </r>
    <r>
      <rPr>
        <b/>
        <sz val="11"/>
        <color indexed="10"/>
        <rFont val="Times New Roman"/>
        <family val="1"/>
      </rPr>
      <t xml:space="preserve"> </t>
    </r>
  </si>
  <si>
    <t>№</t>
  </si>
  <si>
    <t>Наименование программы</t>
  </si>
  <si>
    <t xml:space="preserve">Исполнители </t>
  </si>
  <si>
    <t>Бюджетная классификация</t>
  </si>
  <si>
    <t>ГРБС</t>
  </si>
  <si>
    <t>РзПр</t>
  </si>
  <si>
    <t xml:space="preserve">Муниципальная целевая программа "Профилактика терроризма и экстремизма, а так же минимизация и (или) ликвидация последствий терроризма и экстремизма мунципального образования "Майск" на период 2012-2014 гг. </t>
  </si>
  <si>
    <t>Администрация муниципального образования "Майск"</t>
  </si>
  <si>
    <t>0314</t>
  </si>
  <si>
    <t>1</t>
  </si>
  <si>
    <t>Целевая программа "Энергосбережение"</t>
  </si>
  <si>
    <t>0502</t>
  </si>
  <si>
    <t>Итого  по программам</t>
  </si>
  <si>
    <t>Код бюджетной классификации Российской Федерации</t>
  </si>
  <si>
    <t>главного администратора источников</t>
  </si>
  <si>
    <t>Общеэкономические вопросы</t>
  </si>
  <si>
    <t>000 01 02 00 00 10 0000 710</t>
  </si>
  <si>
    <t>000 01 02 00 00 10 0000 810</t>
  </si>
  <si>
    <t>000 01 03 00 00 10 0000 710</t>
  </si>
  <si>
    <t>000 01 03 00 00 10 0000 810</t>
  </si>
  <si>
    <t xml:space="preserve">14 </t>
  </si>
  <si>
    <t>Обслуживание государственного и муниципального долга</t>
  </si>
  <si>
    <t>13</t>
  </si>
  <si>
    <t>Обслуживание внутреннего долга</t>
  </si>
  <si>
    <t xml:space="preserve">ПЕРЕЧЕНЬ ГЛАВНЫХ АДМИНИСТРАТОРОВ ИСТОЧНИКОВ ФИНАНСИРОВАНИЯ ДЕФИЦИТА МЕСТНОГО БЮДЖЕТА  </t>
  </si>
  <si>
    <t>Наименование главного администратора источников финансирования дефицита  бюджета</t>
  </si>
  <si>
    <t>источников финансирования дефицита  бюджета</t>
  </si>
  <si>
    <t xml:space="preserve">01 02 00 00 00 0000  </t>
  </si>
  <si>
    <t>Кредиты кредитных организаций в валюте  Российской Федерации</t>
  </si>
  <si>
    <t xml:space="preserve">01 02 00 00 00 0000 </t>
  </si>
  <si>
    <t xml:space="preserve">01 02 00 00 10 0000 </t>
  </si>
  <si>
    <t>Получение кредитов от кредитных организаций бюджетами поселений в валюте Российской Федерации</t>
  </si>
  <si>
    <t>01 02 00 00 00 0000</t>
  </si>
  <si>
    <t>Погашение бюджетами поселений кредитов от кредитных организаций  в валюте Российской Федерации</t>
  </si>
  <si>
    <t>01 03 00 00  00 0000 000</t>
  </si>
  <si>
    <t>Бюджетные кредиты от других бюджетов бюджетной системы</t>
  </si>
  <si>
    <t xml:space="preserve">01 03 00 00 00 0000 </t>
  </si>
  <si>
    <t>Получение бюджетных кредитов от  других бюджетов бюджетной системы Российской Федерации в валюте Российской Федерации</t>
  </si>
  <si>
    <t xml:space="preserve">01 03 00 00 10 0000 </t>
  </si>
  <si>
    <t>Получение кредитов от  других бюджетов бюджетной системы Российской Федерации бюджетами поселений в валюте Российской Федерации</t>
  </si>
  <si>
    <t>Погашение бюджетных кредитов, полученных от  других бюджетов бюджетной системы Российской Федерации в валюте Российской Федерации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</si>
  <si>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</si>
  <si>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 xml:space="preserve"> 01 05 00 00 00 0000 000 </t>
  </si>
  <si>
    <t>Изменение остатков средств на счетах по учету средств бюджета</t>
  </si>
  <si>
    <t xml:space="preserve"> 01 05 00 00 00 0000 </t>
  </si>
  <si>
    <t xml:space="preserve"> 01 05 02 00 00 0000 </t>
  </si>
  <si>
    <t>Увеличение прочих остатков средств бюджетов</t>
  </si>
  <si>
    <t xml:space="preserve"> 01 05 02 01 00 0000 </t>
  </si>
  <si>
    <t xml:space="preserve"> 01 05 02 01 10 0000 </t>
  </si>
  <si>
    <t>Увеличение прочих остатков денежных средств бюджетов поселений</t>
  </si>
  <si>
    <t>Уменьшение прочих остатков денежных средств бюджетов поселений</t>
  </si>
  <si>
    <t>НАЦИОНАЛЬНАЯ БЕЗОПАСНОСТЬ</t>
  </si>
  <si>
    <t>1. Кредиты кредитных организаций в валюте Российской Федерации</t>
  </si>
  <si>
    <t>2. Бюджетные кредиты от других бюджетов бюджетной системы Российской Федерации</t>
  </si>
  <si>
    <t>2</t>
  </si>
  <si>
    <t>3</t>
  </si>
  <si>
    <t>Обслуживание государственного внутреннего и муниципального долга</t>
  </si>
  <si>
    <t>Процентные платежи по долговым обязательствам</t>
  </si>
  <si>
    <t>код БК РФ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</si>
  <si>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</si>
  <si>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</si>
  <si>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</si>
  <si>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ТОВАРЫ (РАБОТЫ, УСЛУГИ), РЕАЛИЗУЕМЫЕ НА ТЕРРИТОРИИ РОССИЙСКОЙ ФЕДЕРАЦИИ</t>
  </si>
  <si>
    <t>Доходы от уплаты акцизов на дизельное топливо, подлежащие распределению в консолидированные бюджеты субъектов Российской Федерации</t>
  </si>
  <si>
    <t>Доходы от уплаты акцизов на моторные масла для дизельных и (или) карбюраторных (инжекторных) двигателей, подлежащие распределению в консолидированные бюджеты субъектов Российской Федерации</t>
  </si>
  <si>
    <t>Доходы от уплаты акцизов на автомобильный бензин, производимый на территории Российской Федерации, подлежащие распределению в консолидированные бюджеты субъектов Российской Федерации</t>
  </si>
  <si>
    <t>Доходы от уплаты акцизов на прямогонный бензин, производимый на территории Российской Федерации, подлежащие распределению в консолидированные бюджеты субъектов Российской Федерации</t>
  </si>
  <si>
    <t>Единый сельскохозяйственный налог (за налоговые периоды, истекшие до 1 января 2011 года)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</si>
  <si>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</si>
  <si>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</si>
  <si>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Земельный налог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</si>
  <si>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налогообложения,расположенных в границах поселений.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</si>
  <si>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</si>
  <si>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</si>
  <si>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ПРОЧИЕ НЕНАЛОГОВЫЕ ДОХОДЫ</t>
  </si>
  <si>
    <t>Прочие неналговые доходы в бюджеты поселений</t>
  </si>
  <si>
    <t>БЕЗВОЗМЕЗДНЫЕ ПОСТУПЛЕНИЯ, всего</t>
  </si>
  <si>
    <t>в том числе</t>
  </si>
  <si>
    <t>Безвозмездные поступления от других бюджетов бюджетной системы РФ</t>
  </si>
  <si>
    <t>Дотации от других бюджетов бюджетной системы</t>
  </si>
  <si>
    <t>Субсидии бюджетам субъектов РФ и мунципальных образований</t>
  </si>
  <si>
    <t>ВСЕГО ДОХОДОВ</t>
  </si>
  <si>
    <t>штатка</t>
  </si>
  <si>
    <t>на 6 мес</t>
  </si>
  <si>
    <t>на 7 мес</t>
  </si>
  <si>
    <t>на8 мес</t>
  </si>
  <si>
    <t>на 9 мес</t>
  </si>
  <si>
    <t>на 10 мес</t>
  </si>
  <si>
    <t>на 11 мес</t>
  </si>
  <si>
    <t>на 12 мес</t>
  </si>
  <si>
    <t>Глава 211</t>
  </si>
  <si>
    <t>Тех.всп.персон 211</t>
  </si>
  <si>
    <t>клуб 211</t>
  </si>
  <si>
    <t>культура 210</t>
  </si>
  <si>
    <t>культура 211</t>
  </si>
  <si>
    <t>администрация</t>
  </si>
  <si>
    <t>итого</t>
  </si>
  <si>
    <t>0409</t>
  </si>
  <si>
    <t>4</t>
  </si>
  <si>
    <t>0412</t>
  </si>
  <si>
    <t>10</t>
  </si>
  <si>
    <t>Иные закупки товаров, работ и услуг для государственных нужд</t>
  </si>
  <si>
    <t>Поступлание нефинансовых активов</t>
  </si>
  <si>
    <t>Увеличение стоимости материальных запасов</t>
  </si>
  <si>
    <t>Муниципальная целевая програма "Пожарная безопастность и защита населения и территории муниципального образования "Майск" от чрезвычайных ситуации на 2013-2015 гг.</t>
  </si>
  <si>
    <t>НПА</t>
  </si>
  <si>
    <t xml:space="preserve">Решение Думы МО "Майск" от </t>
  </si>
  <si>
    <t xml:space="preserve">Муниципальная целевая программа «Капитальный и текущий ремонт, оформление в муниципальную собственность муниципальных дорог общего пользования на территории муниципального образования «Майск» на 2011-2015 гг.», </t>
  </si>
  <si>
    <t>Решение Думы МО «Майск» от 23.05.2011г. №70 (в ред. от 28.01.2013г. №131)</t>
  </si>
  <si>
    <t>6</t>
  </si>
  <si>
    <t>7</t>
  </si>
  <si>
    <t>Муниципальная целевая программа «Комплексного развития систем коммунальной инфраструктуры МО «Майск» на период 2012- 2016 гг. и с перспективой до 2025 г."</t>
  </si>
  <si>
    <t>Решение Думы МО «Майск» от 14.11.2013г. №109</t>
  </si>
  <si>
    <t>0310</t>
  </si>
  <si>
    <t>0503</t>
  </si>
  <si>
    <t>Дорожное хозяйство (Дорожный фонд)</t>
  </si>
  <si>
    <t>Дорожное хозяйство (Дорожные фонды)</t>
  </si>
  <si>
    <t>- поступлений в виде субсидий из областного бюджета Иркутской области на финансовое обеспечение дорожной деятельности в отношении объектов дорожного хозяйства, муниципальных дорог;</t>
  </si>
  <si>
    <t>- безвозмездных поступлений от физических и юридических лиц на финансовое обеспечение дорожной деятельности, в том числе добровольных пожертвований и иных источников, не запрещённых действующим законодательством;</t>
  </si>
  <si>
    <t>- платы в счет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грузов;</t>
  </si>
  <si>
    <t>- штрафов за нарушение правил перевозки крупногабаритных и тяжеловесных грузов по автомобильным дорогам общего пользования местного значения;</t>
  </si>
  <si>
    <t>- штрафов и начислений пени за невыполнение договорных обязательств при осуществлении деятельности, связанной с содержанием, ремонтом, реконструкцией и строительной деятельностью объектов дорожного хозяйства, муниципальных дорог финансируемой за счет средств дорожного фонда;</t>
  </si>
  <si>
    <t>- средств по обеспечению исполнения муниципального контракта за невыполнение договорных обязательств, связанных с содержанием, ремонтом, реконструкцией и строительной деятельностью объектов дорожного хозяйства, муниципальных дорог, финансируемых за счет средств дорожного фонда;</t>
  </si>
  <si>
    <t>-  передачи в аренду земельных участков, расположенных в полосе отвода автомобильных дорог общего пользования местного значения;</t>
  </si>
  <si>
    <t>- прочих неналоговых доходов местного бюджета (в области использования автомобильных дорог общего пользования местного значения и осуществления дорожной деятельности);</t>
  </si>
  <si>
    <t>- денежных средств, внесенных участником конкурса или аукциона, проводимых в целях заключения муниципального контракта, финансируемого за счет средств дорожного фонда, в качестве обеспечения заявки на участие в таком конкурсе или аукционе в случае уклонения участника конкурса или аукциона от заключения такого контракта и в иных случаях, установленных законодательством Российской Федерации;</t>
  </si>
  <si>
    <t>- платы по соглашениям об установлении частных сервитутов в отношении земельных участков в границах полос отвода автомобильных дорог общего пользования местного значения в целях строительства (реконструкции), капитального ремонта объектов дорожного сервиса, их эксплуатации, установки и эксплуатации рекламных конструкций;</t>
  </si>
  <si>
    <t>- платы по соглашениям об установлении публичных сервитутов в отношении земельных участков в границах полос отвода автомобильных дорог общего пользования местного значения в целях прокладки, переноса, переустройства инженерных коммуникаций, их эксплуатации;</t>
  </si>
  <si>
    <t>- платы за оказание услуг по присоединению объектов дорожного сервиса (АЗС, автосервис итд) к автомобильным дорогам общего пользования местного значения.</t>
  </si>
  <si>
    <t>5,00</t>
  </si>
  <si>
    <t>Прогноз на 2018 год</t>
  </si>
  <si>
    <t>Прогноз на 2019 год</t>
  </si>
  <si>
    <t>Начальник финансового отдела администрации МО "Майск"</t>
  </si>
  <si>
    <t>00010302230010000110</t>
  </si>
  <si>
    <t>00010302240010000110</t>
  </si>
  <si>
    <t>00010302250010000110</t>
  </si>
  <si>
    <t>00010302260010000110</t>
  </si>
  <si>
    <t>00010606033100000110</t>
  </si>
  <si>
    <t>00010606043100000110</t>
  </si>
  <si>
    <t>00010601000000000110</t>
  </si>
  <si>
    <t>00010601030100000110</t>
  </si>
  <si>
    <t>00010503010010000110</t>
  </si>
  <si>
    <t>00010503000010000110</t>
  </si>
  <si>
    <t>00011705000000000180</t>
  </si>
  <si>
    <t>00011705050100000180</t>
  </si>
  <si>
    <t>00011105025100000120</t>
  </si>
  <si>
    <t>00010102030010000110</t>
  </si>
  <si>
    <t xml:space="preserve">Начальник финансового отдела администрации МО "Майск"  </t>
  </si>
  <si>
    <t>В С Е Г О</t>
  </si>
  <si>
    <t>7000000000</t>
  </si>
  <si>
    <t>7010000000</t>
  </si>
  <si>
    <t>Расходы на выплаты персогалу в целях обеспечения выполнения функций государственными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</si>
  <si>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</si>
  <si>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7010200110</t>
  </si>
  <si>
    <t>Фонд оплаты труда государственных(муниципальных) органов</t>
  </si>
  <si>
    <t>Взносы по обязательному социальному страхованию на выплаты денежного содкржания и иные выплаты работникам государственных (муниципальных) органов</t>
  </si>
  <si>
    <t>129</t>
  </si>
  <si>
    <t>Начисление на выплаты по оплате труда</t>
  </si>
  <si>
    <t>7010300000</t>
  </si>
  <si>
    <t>7010300120</t>
  </si>
  <si>
    <t xml:space="preserve"> </t>
  </si>
  <si>
    <t>7010400000</t>
  </si>
  <si>
    <t>7010400110</t>
  </si>
  <si>
    <t>Фонд оплаты труда государственных (государственных) органов</t>
  </si>
  <si>
    <t>7010400120</t>
  </si>
  <si>
    <t>Социальное обеспечение и иные выплаты населению</t>
  </si>
  <si>
    <t>Иные выплаты населению</t>
  </si>
  <si>
    <t>360</t>
  </si>
  <si>
    <t>Иные бюджетные ассигнования</t>
  </si>
  <si>
    <t>800</t>
  </si>
  <si>
    <t>Уплата налогов, сборов и иных платежей</t>
  </si>
  <si>
    <t>850</t>
  </si>
  <si>
    <t>Уплата налога на имущество организации и земельного налога</t>
  </si>
  <si>
    <t>851</t>
  </si>
  <si>
    <t>Уплата прочих налогов, сборов</t>
  </si>
  <si>
    <t>852</t>
  </si>
  <si>
    <t>Уплата иных платежей</t>
  </si>
  <si>
    <t>853</t>
  </si>
  <si>
    <t>Обеспечение деятельности финансовых, налоговых и таможенных органов и органов финансового (финансового-бюджетного ) надзора</t>
  </si>
  <si>
    <t>7010600000</t>
  </si>
  <si>
    <t>7010600110</t>
  </si>
  <si>
    <t>Фонд оплаты труда и страховые взносы</t>
  </si>
  <si>
    <t>7011140210</t>
  </si>
  <si>
    <t>Резервные фонды местных администраций</t>
  </si>
  <si>
    <t>Резервные средства</t>
  </si>
  <si>
    <t>Осуществление первичного воинского учета на территоряих где отсутствуют военные комиссариаты</t>
  </si>
  <si>
    <t>7020351180</t>
  </si>
  <si>
    <t>Субвенции</t>
  </si>
  <si>
    <t>Начисление на выплаты по  оплате труда</t>
  </si>
  <si>
    <t xml:space="preserve">Муниципальная целевая программа "Пожарная безопасность и зацита населения и территоории муниципального образования "Майск" от чрезвычайных ситуации на 2015-2021гг. </t>
  </si>
  <si>
    <t>7950000003</t>
  </si>
  <si>
    <t>7956000001</t>
  </si>
  <si>
    <t xml:space="preserve">Общеэкономические вопросы </t>
  </si>
  <si>
    <t>Осуществление отдельных областных государственных полномочий в области регулирования тарифов на товары и услуги организаций коммунального комплекса</t>
  </si>
  <si>
    <t>7030173110</t>
  </si>
  <si>
    <t>Субвеции</t>
  </si>
  <si>
    <t>Дорожное хозяйство</t>
  </si>
  <si>
    <t>муниципальная программа "Развитие дорожного хозяйства муниципального образования "Майск" на 2015-2020 гг."</t>
  </si>
  <si>
    <t>7950000001</t>
  </si>
  <si>
    <t>Работы,услуги по содержанию имущества</t>
  </si>
  <si>
    <t xml:space="preserve">Муниципальная целевая программа "Поддержка и развитие малого и среднего предпринимательства на территории муниципального образования "Майск" </t>
  </si>
  <si>
    <t>7950000002</t>
  </si>
  <si>
    <t>выполнение функций органами местного самоуправления</t>
  </si>
  <si>
    <t>Жилищное хозяйство</t>
  </si>
  <si>
    <t>7040100120</t>
  </si>
  <si>
    <t>Коммунальное  хозяйство</t>
  </si>
  <si>
    <t>Усллуги по содержанию имущества</t>
  </si>
  <si>
    <t>7040300120</t>
  </si>
  <si>
    <t>Дворцы и дома культуры, другие учреждения культуры и средств массовой информации</t>
  </si>
  <si>
    <t>7050100000</t>
  </si>
  <si>
    <t>Субсидии бюджетным учреждениям на финансовое обеспечение государственного (муниципального) задания на оказание государственных услуг (выполнение работ)</t>
  </si>
  <si>
    <t>7050144099</t>
  </si>
  <si>
    <t>Безвозмездные перечисления организациям</t>
  </si>
  <si>
    <t>Безвозмездные перечисления государственным и муниципальным организациям</t>
  </si>
  <si>
    <t>Библиотеки</t>
  </si>
  <si>
    <t>7050144299</t>
  </si>
  <si>
    <t>ФИЗИЧЕСКАЯ КУЛЬТУРА И СПОРТ</t>
  </si>
  <si>
    <t>Другие вопросы в области физической культуры и спорта</t>
  </si>
  <si>
    <t>7950000010</t>
  </si>
  <si>
    <t>7080200120</t>
  </si>
  <si>
    <t>7090100000</t>
  </si>
  <si>
    <t>7900100140</t>
  </si>
  <si>
    <t>Обслуживание государственного (муниципального) долга</t>
  </si>
  <si>
    <t>700</t>
  </si>
  <si>
    <t>Обслуживание государственного долга субъекта Российской Федерации</t>
  </si>
  <si>
    <t>720</t>
  </si>
  <si>
    <t>Межбюджетные трансферты общего характера бюджетам субъектов Росийской Федерации и муниципальных образований</t>
  </si>
  <si>
    <t>Безвозмездные перечисления бюджетам</t>
  </si>
  <si>
    <t>Перечисление другим бюджетам бюджетной системы Российскй Федерации</t>
  </si>
  <si>
    <t>Прочие межбюджетные трансферты общего характера</t>
  </si>
  <si>
    <t xml:space="preserve">Начальник финансового отдела МО "Майск"                                         </t>
  </si>
  <si>
    <t>Обеспечение деятельности финансовых, налоговых и таможенных органов и органов (финансово-бюджетного) надзора</t>
  </si>
  <si>
    <t>Благоустроиство</t>
  </si>
  <si>
    <t>Физическая культура и спорт</t>
  </si>
  <si>
    <t>2019 год</t>
  </si>
  <si>
    <t>2018 год</t>
  </si>
  <si>
    <t xml:space="preserve"> "О бюджете МО "Майск" на 2018 год и плановый период 2019 и 2020 годов"</t>
  </si>
  <si>
    <t xml:space="preserve">                                 "Майск" на  2018г</t>
  </si>
  <si>
    <t xml:space="preserve">                                 "Майск" на  2019-2020гг</t>
  </si>
  <si>
    <t>Прогноз на 2020 год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</si>
  <si>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</si>
  <si>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</si>
  <si>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Прочие доходы от оказания платных услуг (работ) получателями средств бюджетов сельских поселений</t>
  </si>
  <si>
    <t>Невыясненные поступления, зачисляемые в бюджеты сельских поселений</t>
  </si>
  <si>
    <t>Прочие неналоговые доходы бюджетов сельских поселений</t>
  </si>
  <si>
    <t>11105035100000120</t>
  </si>
  <si>
    <t>11705050100000180</t>
  </si>
  <si>
    <t>Дотации бюджетам сельских поселений на выравнивание бюджетной обеспеченности</t>
  </si>
  <si>
    <t>Дотации бюджетам сельских поселений на поддержку мер по обеспечению сбалансированности бюджетов</t>
  </si>
  <si>
    <t>Субсидии бюджетам сельских поселений на 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</si>
  <si>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Прочие субсидии бюджетам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</si>
  <si>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</si>
  <si>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</si>
  <si>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Прочие межбюджетные трансферты, передаваемые бюджетам сельских поселений</t>
  </si>
  <si>
    <t xml:space="preserve"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</t>
  </si>
  <si>
    <t>Перечисления из бюджетов сельских поселений (в бюджеты сельских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суммы.</t>
  </si>
  <si>
    <t>20215001100000151</t>
  </si>
  <si>
    <t>20215002100000151</t>
  </si>
  <si>
    <t>20220079100000151</t>
  </si>
  <si>
    <t>20235118100000151</t>
  </si>
  <si>
    <t>20229999100000151</t>
  </si>
  <si>
    <t>20230024100000151</t>
  </si>
  <si>
    <t>20249999100000151</t>
  </si>
  <si>
    <t>20240014100000151</t>
  </si>
  <si>
    <t>20805000100000180</t>
  </si>
  <si>
    <t>Источники дорожного фонда муниципального образования "Майск" на 2018год</t>
  </si>
  <si>
    <t xml:space="preserve"> АДМ Мун.служ. 211</t>
  </si>
  <si>
    <t>фо Мун.служ. 211</t>
  </si>
  <si>
    <t xml:space="preserve">Муниципальная целевая программа «Пожарная безопасность и защита населения и территории муниципального образования «Майск» от чрезвычайных ситуаций на 2016 – 2021 годы» </t>
  </si>
  <si>
    <t>Решение Думы МО «Майск» от 24.12.2015г. №125</t>
  </si>
  <si>
    <t>Муниципальная целевая программа «Развитие и поддержка малого и среднего предпринимательства в МО «Майск» на период 2012-2016гг» с персп. До 2025 гг.</t>
  </si>
  <si>
    <t>Решение Думы МО «Майск» от 28.01.2016 г.№ 132</t>
  </si>
  <si>
    <t>Решение Думы МО "Майск" от № 134 от 28.01.2016 г.</t>
  </si>
  <si>
    <t>Решение Думы МО «Майск» от 28.01.2016г. №132</t>
  </si>
  <si>
    <t>Муниципальная целевая программа «Благоустроиство"</t>
  </si>
  <si>
    <t>7040200120</t>
  </si>
  <si>
    <t xml:space="preserve">                              Проект программы  муниципальных  внутренних заимствований  МО "Майск" на 2018 год</t>
  </si>
  <si>
    <t>Объем привлечения в 2018 году</t>
  </si>
  <si>
    <t>Объем погашения в 2018 году</t>
  </si>
  <si>
    <t>Верхний предел долга на 1 января 2019 года</t>
  </si>
  <si>
    <t>Объем привлечения в 2019 году</t>
  </si>
  <si>
    <t>Объем погашения в 2019 году</t>
  </si>
  <si>
    <t>Верхний предел долга на 1 января 2020 года</t>
  </si>
  <si>
    <t xml:space="preserve"> Проект программы  муниципальных  внутренних заимствований  МО "Майск" на плановый период 2019-2020 годы.</t>
  </si>
  <si>
    <t>Объем привлечения в 2020 году</t>
  </si>
  <si>
    <t>Объем погашения в 2020 году</t>
  </si>
  <si>
    <t>Верхний предел долга на 1 января 2021 года</t>
  </si>
  <si>
    <t>Объем муниципального долга на 1 января 2018 года</t>
  </si>
  <si>
    <t>Источники внутреннего финансирования
 дефицита  бюджета МО "Майск"  на  2018г</t>
  </si>
  <si>
    <t>Источники внутреннего финансирования
 дефицита  бюджета МО "Майск"  на   плановый период 2019 -2020 гг</t>
  </si>
  <si>
    <t>Потребность в зарплате и начислениям на нее на 2018 год</t>
  </si>
  <si>
    <t>Строительство дома культуры, расположенного по адресу: Иркутская область, Осинский район, с.Майск ул.Трактовая, 5</t>
  </si>
  <si>
    <t>7070300150</t>
  </si>
  <si>
    <t>540</t>
  </si>
  <si>
    <t>500</t>
  </si>
  <si>
    <t>Распределение бюджетных ассигнований по разделам, подразделам, целевым статьям и видам расходов классификации расходов бюджетов в ведомственной структуре расходов местного бюджета на 2019 -2020 гг.</t>
  </si>
  <si>
    <t>2020 год</t>
  </si>
  <si>
    <t>Распределение бюджетных ассигновании на 2018 год</t>
  </si>
  <si>
    <t>Распределение бюджетных ассигновании на 2019-2020 гг</t>
  </si>
  <si>
    <t>Безвозмездные перечисления бюджетам бюджетной системы Российской Федерации</t>
  </si>
  <si>
    <t>8</t>
  </si>
  <si>
    <t>0801</t>
  </si>
  <si>
    <t xml:space="preserve">Муниципальная целевая программа «Развитие культуры" Строительство дома культуры, расположенного по адресу: Иркусткая область, Осинский район, с.Майск, ул.Трактовая,5 </t>
  </si>
  <si>
    <t>9</t>
  </si>
  <si>
    <t>Прочие неналоговые доходы в бюджеты поселений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</si>
  <si>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</si>
  <si>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00010102000010000110</t>
  </si>
  <si>
    <t xml:space="preserve">00010102010010000110
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</si>
  <si>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
</t>
  </si>
  <si>
    <t xml:space="preserve">00010102040010000110
</t>
  </si>
  <si>
    <t xml:space="preserve"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
</t>
  </si>
  <si>
    <t>00020200000000000000</t>
  </si>
  <si>
    <t>00020215001100000151</t>
  </si>
  <si>
    <t>00020215001000000151</t>
  </si>
  <si>
    <t>00020220051100000151</t>
  </si>
  <si>
    <t>00020220051000000151</t>
  </si>
  <si>
    <t>00020235118100000151</t>
  </si>
  <si>
    <t>00020230000000000151</t>
  </si>
  <si>
    <t>00020230024100000151</t>
  </si>
  <si>
    <t>00010000000000000000</t>
  </si>
  <si>
    <t>00010100000000000000</t>
  </si>
  <si>
    <t>00010300000000000000</t>
  </si>
  <si>
    <t xml:space="preserve"> 00010500000000000000</t>
  </si>
  <si>
    <t>00010600000000000000</t>
  </si>
  <si>
    <t>00010606000000000110</t>
  </si>
  <si>
    <t>0001100000000000000</t>
  </si>
  <si>
    <t>00020000000000000000</t>
  </si>
  <si>
    <t>17,156</t>
  </si>
  <si>
    <t>5</t>
  </si>
  <si>
    <t xml:space="preserve">Начальникфинансового отдела администрации МО "Майск"  </t>
  </si>
  <si>
    <t xml:space="preserve">Муниципальная целевая программа "РАЗВИТИЕ КУЛЬТУРЫ В
МО «МАЙСК» НА 2015- 2020 ГГ"
</t>
  </si>
  <si>
    <t>Постановление МО«Майск» от 01.11.2017г. № 132</t>
  </si>
  <si>
    <t>Выборы и референдумы</t>
  </si>
  <si>
    <t>07</t>
  </si>
  <si>
    <t>7010700120</t>
  </si>
  <si>
    <t>Проведение выборов и референдумов</t>
  </si>
  <si>
    <t>Закупка товаров, работ и услуг для государственных (муниципальных) нужд</t>
  </si>
  <si>
    <t>Иные закупки товаров, работ и услуг для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</si>
  <si>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</si>
  <si>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Распределение бюджетных ассигнований по разделам, подразделам, целевым статьям и видам расходов классификации расходов бюджетов в ведомственной структуре расходов местного бюджета на 2018 год</t>
  </si>
  <si>
    <t>Перечень  муниципальных целевых программ МО «Майск»                                                                    на 2018 год и плановый период 2019 - 2020гг</t>
  </si>
  <si>
    <t>0501</t>
  </si>
  <si>
    <t>Постановление МО«Майск» от 07.12.2017г. № 183</t>
  </si>
  <si>
    <t>РАСПРЕДЕЛЕНИЕ БЮДЖЕТНЫХ АССИГНОВАНИЙ НА РЕАЛИЗАЦИЮ ДОЛГОСРОЧНЫХ ЦЕЛЕВЫХ ПРОГРАММ МУНЦИПАЛЬНОГО ОБРАЗОВАНИЯ "Майск" НА 2018 год и плановый период 2019-2020гг.</t>
  </si>
  <si>
    <t xml:space="preserve">Муниципальная программа «ФОРМИРОВАНИЕ СОВРЕМЕННОЙ ГОРОДСКОЙ СРЕДЫ МУНИЦИПАЛЬНОГО ОБРАЗОВАНИЯ «МАЙСК» НА 2018 -2022 ГОДЫ»
</t>
  </si>
  <si>
    <t>Постановление МО«Майск» от 28.11.2017г. № 150</t>
  </si>
  <si>
    <t>Муниципальная целевая программа «ВОДОСНАБЖЕНИЕ ПИТЬЕВОЙ ВОДОЙ В МУНИЦИПАЛЬНОМ ОБРАЗОВАНИИ «МАЙСК» НА 2017-2018 ГОДЫ»</t>
  </si>
  <si>
    <t>Приложение № 1  к решению Думы МО "Майск"  от 27.12.2017г. № 230</t>
  </si>
  <si>
    <t>Приложение № 2  к решению Думы МО "Майск"  от 27.12.2017г. № 230</t>
  </si>
  <si>
    <t>Приложение № 3  к решению Думы МО "Майск"  от 27.12.2017г. № 230</t>
  </si>
  <si>
    <t>Приложение № 4  к решению Думы МО "Майск"  от 27.12.2017г. № 230</t>
  </si>
  <si>
    <t>Приложение № 5  к решению Думы МО "Майск"  от 27.12.2017г. № 230</t>
  </si>
  <si>
    <t>Приложение № 6  к решению Думы МО "Майск"  от 27.12.2017г. № 230</t>
  </si>
  <si>
    <t>Приложение № 7  к решению Думы МО "Майск"  от 27.12.2017г. № 230</t>
  </si>
  <si>
    <t>Приложение № 8  к решению Думы МО "Майск"  от 27.12.2017г. №230</t>
  </si>
  <si>
    <t>Приложение № 9  к решению Думы МО "Майск"  от 27.12.2017г. № 230 "О бюджете МО "Майск" на 2018 год и плановый период 2019 и 2020 годов"</t>
  </si>
  <si>
    <t>Приложение № 10  к решению Думы МО "Майск"  от 27.12.2017г. № 230                                    "О бюджете МО "Майск" на 2018 год и плановый период 2019 и 2020 годов"</t>
  </si>
  <si>
    <t>Приложение № 11  к решению Думы МО "Майск"  от 27.12.2017г. № 230</t>
  </si>
  <si>
    <t>Приложение № 12  к решению Думы МО "Майск"  от 27.12.2017г. № 230</t>
  </si>
  <si>
    <t>Приложение № 13  к решению Думы МО "Майск"  от 27.12.2017г. № 230</t>
  </si>
  <si>
    <t>Приложение № 14  к решению Думы МО "Майск"  от 27.12.2017г. № 230</t>
  </si>
  <si>
    <t>Приложение № 15  к решению Думы МО "Майск"  от 27.12.2017г. № 230</t>
  </si>
  <si>
    <t>116,0</t>
  </si>
  <si>
    <t>Субсидии бюджетам сельских поселений на реализацию федеральных целевых программ</t>
  </si>
  <si>
    <t>20220051100000151</t>
  </si>
  <si>
    <t>Субвенции беджетам сельских поселений на выполнение передаваемых полномочий субъектов Российской Федерации</t>
  </si>
  <si>
    <t>Субвенции бюджетам бюджетной системы Российской Федерации</t>
  </si>
</sst>
</file>

<file path=xl/styles.xml><?xml version="1.0" encoding="utf-8"?>
<styleSheet xmlns="http://schemas.openxmlformats.org/spreadsheetml/2006/main">
  <numFmts count="5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"/>
    <numFmt numFmtId="181" formatCode="0.0000"/>
    <numFmt numFmtId="182" formatCode="0.000"/>
    <numFmt numFmtId="183" formatCode="0.0"/>
    <numFmt numFmtId="184" formatCode="_-* #,##0.0_р_._-;\-* #,##0.0_р_._-;_-* &quot;-&quot;??_р_._-;_-@_-"/>
    <numFmt numFmtId="185" formatCode="_-* #,##0.0_р_._-;\-* #,##0.0_р_._-;_-* &quot;-&quot;?_р_._-;_-@_-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#,##0.0"/>
    <numFmt numFmtId="191" formatCode="#,##0.000"/>
    <numFmt numFmtId="192" formatCode="#,##0.00_ ;\-#,##0.00\ "/>
    <numFmt numFmtId="193" formatCode="#,##0.00_р_."/>
    <numFmt numFmtId="194" formatCode="#,##0.0_р_."/>
    <numFmt numFmtId="195" formatCode="#,##0.000_р_."/>
    <numFmt numFmtId="196" formatCode="#,##0_р_."/>
    <numFmt numFmtId="197" formatCode="[$-FC19]d\ mmmm\ yyyy\ &quot;г.&quot;"/>
    <numFmt numFmtId="198" formatCode="00\.00\.00"/>
    <numFmt numFmtId="199" formatCode="#,##0_ ;\-#,##0\ "/>
    <numFmt numFmtId="200" formatCode="_-* #,##0_р_._-;\-* #,##0_р_._-;_-* &quot;-&quot;??_р_._-;_-@_-"/>
    <numFmt numFmtId="201" formatCode="&quot;€&quot;#,##0;\-&quot;€&quot;#,##0"/>
    <numFmt numFmtId="202" formatCode="&quot;€&quot;#,##0;[Red]\-&quot;€&quot;#,##0"/>
    <numFmt numFmtId="203" formatCode="&quot;€&quot;#,##0.00;\-&quot;€&quot;#,##0.00"/>
    <numFmt numFmtId="204" formatCode="&quot;€&quot;#,##0.00;[Red]\-&quot;€&quot;#,##0.00"/>
    <numFmt numFmtId="205" formatCode="_-&quot;€&quot;* #,##0_-;\-&quot;€&quot;* #,##0_-;_-&quot;€&quot;* &quot;-&quot;_-;_-@_-"/>
    <numFmt numFmtId="206" formatCode="_-* #,##0_-;\-* #,##0_-;_-* &quot;-&quot;_-;_-@_-"/>
    <numFmt numFmtId="207" formatCode="_-&quot;€&quot;* #,##0.00_-;\-&quot;€&quot;* #,##0.00_-;_-&quot;€&quot;* &quot;-&quot;??_-;_-@_-"/>
    <numFmt numFmtId="208" formatCode="_-* #,##0.00_-;\-* #,##0.00_-;_-* &quot;-&quot;??_-;_-@_-"/>
    <numFmt numFmtId="209" formatCode="#,##0.0000"/>
    <numFmt numFmtId="210" formatCode="_(&quot;р.&quot;* #,##0_);_(&quot;р.&quot;* \(#,##0\);_(&quot;р.&quot;* &quot;-&quot;_);_(@_)"/>
    <numFmt numFmtId="211" formatCode="_(&quot;р.&quot;* #,##0.00_);_(&quot;р.&quot;* \(#,##0.00\);_(&quot;р.&quot;* &quot;-&quot;??_);_(@_)"/>
    <numFmt numFmtId="212" formatCode="#,##0.00&quot;р.&quot;"/>
  </numFmts>
  <fonts count="6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i/>
      <sz val="10"/>
      <name val="Arial Cyr"/>
      <family val="0"/>
    </font>
    <font>
      <b/>
      <sz val="8"/>
      <name val="Arial Cyr"/>
      <family val="0"/>
    </font>
    <font>
      <b/>
      <sz val="12"/>
      <name val="Times New Roman"/>
      <family val="1"/>
    </font>
    <font>
      <b/>
      <sz val="11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sz val="11"/>
      <name val="Arial Cyr"/>
      <family val="0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Arial"/>
      <family val="0"/>
    </font>
    <font>
      <i/>
      <sz val="10"/>
      <name val="Arial Cyr"/>
      <family val="0"/>
    </font>
    <font>
      <sz val="7"/>
      <name val="Arial Cyr"/>
      <family val="0"/>
    </font>
    <font>
      <b/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name val="Arial"/>
      <family val="0"/>
    </font>
    <font>
      <b/>
      <sz val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sz val="8"/>
      <name val="Times New Roman"/>
      <family val="1"/>
    </font>
    <font>
      <sz val="11"/>
      <name val="Calibri"/>
      <family val="2"/>
    </font>
    <font>
      <sz val="8"/>
      <color indexed="8"/>
      <name val="Times New Roman"/>
      <family val="1"/>
    </font>
    <font>
      <sz val="9"/>
      <name val="Times New Roman"/>
      <family val="1"/>
    </font>
    <font>
      <sz val="11"/>
      <color indexed="8"/>
      <name val="Arial"/>
      <family val="2"/>
    </font>
    <font>
      <i/>
      <sz val="10"/>
      <name val="Times New Roman"/>
      <family val="1"/>
    </font>
    <font>
      <sz val="12"/>
      <color indexed="8"/>
      <name val="Times New Roman"/>
      <family val="1"/>
    </font>
    <font>
      <sz val="10.5"/>
      <name val="Arial"/>
      <family val="2"/>
    </font>
    <font>
      <sz val="11"/>
      <color theme="1"/>
      <name val="Calibri"/>
      <family val="2"/>
    </font>
    <font>
      <sz val="11"/>
      <color rgb="FF000000"/>
      <name val="Times New Roman"/>
      <family val="1"/>
    </font>
    <font>
      <sz val="12"/>
      <color rgb="FF000000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8"/>
      <color rgb="FF00000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3" tint="0.599990010261535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 style="double"/>
    </border>
    <border>
      <left style="thin"/>
      <right style="medium"/>
      <top style="double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/>
      <top style="thin">
        <color rgb="FF000000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2" borderId="0" applyNumberFormat="0" applyBorder="0" applyAlignment="0" applyProtection="0"/>
    <xf numFmtId="0" fontId="24" fillId="5" borderId="0" applyNumberFormat="0" applyBorder="0" applyAlignment="0" applyProtection="0"/>
    <xf numFmtId="0" fontId="24" fillId="3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6" borderId="0" applyNumberFormat="0" applyBorder="0" applyAlignment="0" applyProtection="0"/>
    <xf numFmtId="0" fontId="24" fillId="9" borderId="0" applyNumberFormat="0" applyBorder="0" applyAlignment="0" applyProtection="0"/>
    <xf numFmtId="0" fontId="24" fillId="3" borderId="0" applyNumberFormat="0" applyBorder="0" applyAlignment="0" applyProtection="0"/>
    <xf numFmtId="0" fontId="25" fillId="10" borderId="0" applyNumberFormat="0" applyBorder="0" applyAlignment="0" applyProtection="0"/>
    <xf numFmtId="0" fontId="25" fillId="7" borderId="0" applyNumberFormat="0" applyBorder="0" applyAlignment="0" applyProtection="0"/>
    <xf numFmtId="0" fontId="25" fillId="11" borderId="0" applyNumberFormat="0" applyBorder="0" applyAlignment="0" applyProtection="0"/>
    <xf numFmtId="0" fontId="25" fillId="6" borderId="0" applyNumberFormat="0" applyBorder="0" applyAlignment="0" applyProtection="0"/>
    <xf numFmtId="0" fontId="25" fillId="10" borderId="0" applyNumberFormat="0" applyBorder="0" applyAlignment="0" applyProtection="0"/>
    <xf numFmtId="0" fontId="25" fillId="3" borderId="0" applyNumberFormat="0" applyBorder="0" applyAlignment="0" applyProtection="0"/>
    <xf numFmtId="0" fontId="25" fillId="10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0" borderId="0" applyNumberFormat="0" applyBorder="0" applyAlignment="0" applyProtection="0"/>
    <xf numFmtId="0" fontId="25" fillId="15" borderId="0" applyNumberFormat="0" applyBorder="0" applyAlignment="0" applyProtection="0"/>
    <xf numFmtId="0" fontId="26" fillId="3" borderId="1" applyNumberFormat="0" applyAlignment="0" applyProtection="0"/>
    <xf numFmtId="0" fontId="27" fillId="2" borderId="2" applyNumberFormat="0" applyAlignment="0" applyProtection="0"/>
    <xf numFmtId="0" fontId="28" fillId="2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16" borderId="7" applyNumberFormat="0" applyAlignment="0" applyProtection="0"/>
    <xf numFmtId="0" fontId="34" fillId="0" borderId="0" applyNumberFormat="0" applyFill="0" applyBorder="0" applyAlignment="0" applyProtection="0"/>
    <xf numFmtId="0" fontId="35" fillId="8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61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" fillId="0" borderId="0" applyNumberFormat="0" applyFill="0" applyBorder="0" applyAlignment="0" applyProtection="0"/>
    <xf numFmtId="0" fontId="36" fillId="17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9" fontId="14" fillId="0" borderId="0" applyFont="0" applyFill="0" applyBorder="0" applyAlignment="0" applyProtection="0"/>
    <xf numFmtId="0" fontId="40" fillId="18" borderId="0" applyNumberFormat="0" applyBorder="0" applyAlignment="0" applyProtection="0"/>
  </cellStyleXfs>
  <cellXfs count="458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0" fontId="0" fillId="2" borderId="0" xfId="0" applyFill="1" applyBorder="1" applyAlignment="1">
      <alignment/>
    </xf>
    <xf numFmtId="2" fontId="6" fillId="0" borderId="0" xfId="0" applyNumberFormat="1" applyFont="1" applyFill="1" applyBorder="1" applyAlignment="1">
      <alignment horizontal="center"/>
    </xf>
    <xf numFmtId="0" fontId="7" fillId="0" borderId="0" xfId="0" applyFont="1" applyAlignment="1">
      <alignment horizontal="right"/>
    </xf>
    <xf numFmtId="0" fontId="7" fillId="0" borderId="0" xfId="0" applyFont="1" applyAlignment="1">
      <alignment/>
    </xf>
    <xf numFmtId="0" fontId="7" fillId="0" borderId="10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7" fillId="0" borderId="12" xfId="0" applyFont="1" applyBorder="1" applyAlignment="1">
      <alignment vertical="top" wrapText="1"/>
    </xf>
    <xf numFmtId="0" fontId="7" fillId="0" borderId="13" xfId="0" applyFont="1" applyBorder="1" applyAlignment="1">
      <alignment vertical="top" wrapText="1"/>
    </xf>
    <xf numFmtId="0" fontId="10" fillId="0" borderId="0" xfId="0" applyFont="1" applyAlignment="1">
      <alignment/>
    </xf>
    <xf numFmtId="0" fontId="3" fillId="0" borderId="0" xfId="0" applyFont="1" applyAlignment="1">
      <alignment/>
    </xf>
    <xf numFmtId="0" fontId="11" fillId="0" borderId="14" xfId="0" applyFont="1" applyBorder="1" applyAlignment="1">
      <alignment/>
    </xf>
    <xf numFmtId="0" fontId="3" fillId="0" borderId="14" xfId="0" applyFont="1" applyBorder="1" applyAlignment="1">
      <alignment/>
    </xf>
    <xf numFmtId="0" fontId="0" fillId="0" borderId="15" xfId="0" applyFont="1" applyBorder="1" applyAlignment="1">
      <alignment horizontal="left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left" vertical="center"/>
    </xf>
    <xf numFmtId="0" fontId="0" fillId="0" borderId="0" xfId="0" applyAlignment="1">
      <alignment horizontal="right" wrapText="1"/>
    </xf>
    <xf numFmtId="0" fontId="20" fillId="0" borderId="0" xfId="60">
      <alignment/>
      <protection/>
    </xf>
    <xf numFmtId="0" fontId="14" fillId="0" borderId="0" xfId="60" applyFont="1">
      <alignment/>
      <protection/>
    </xf>
    <xf numFmtId="0" fontId="42" fillId="0" borderId="15" xfId="60" applyFont="1" applyFill="1" applyBorder="1" applyAlignment="1">
      <alignment horizontal="center" vertical="center" wrapText="1"/>
      <protection/>
    </xf>
    <xf numFmtId="0" fontId="42" fillId="0" borderId="16" xfId="60" applyFont="1" applyFill="1" applyBorder="1" applyAlignment="1">
      <alignment horizontal="center" vertical="center" wrapText="1"/>
      <protection/>
    </xf>
    <xf numFmtId="0" fontId="42" fillId="0" borderId="17" xfId="60" applyFont="1" applyFill="1" applyBorder="1" applyAlignment="1">
      <alignment horizontal="center" vertical="center" wrapText="1"/>
      <protection/>
    </xf>
    <xf numFmtId="0" fontId="43" fillId="0" borderId="15" xfId="60" applyFont="1" applyFill="1" applyBorder="1" applyAlignment="1">
      <alignment horizontal="center" vertical="center"/>
      <protection/>
    </xf>
    <xf numFmtId="49" fontId="42" fillId="0" borderId="16" xfId="60" applyNumberFormat="1" applyFont="1" applyFill="1" applyBorder="1" applyAlignment="1">
      <alignment vertical="center" wrapText="1"/>
      <protection/>
    </xf>
    <xf numFmtId="49" fontId="42" fillId="0" borderId="17" xfId="60" applyNumberFormat="1" applyFont="1" applyFill="1" applyBorder="1" applyAlignment="1">
      <alignment vertical="center" wrapText="1"/>
      <protection/>
    </xf>
    <xf numFmtId="0" fontId="8" fillId="0" borderId="15" xfId="60" applyFont="1" applyFill="1" applyBorder="1" applyAlignment="1">
      <alignment horizontal="center" vertical="center"/>
      <protection/>
    </xf>
    <xf numFmtId="49" fontId="44" fillId="0" borderId="16" xfId="60" applyNumberFormat="1" applyFont="1" applyFill="1" applyBorder="1" applyAlignment="1">
      <alignment vertical="center" wrapText="1"/>
      <protection/>
    </xf>
    <xf numFmtId="49" fontId="44" fillId="0" borderId="17" xfId="60" applyNumberFormat="1" applyFont="1" applyFill="1" applyBorder="1" applyAlignment="1">
      <alignment vertical="center" wrapText="1"/>
      <protection/>
    </xf>
    <xf numFmtId="49" fontId="43" fillId="0" borderId="15" xfId="60" applyNumberFormat="1" applyFont="1" applyFill="1" applyBorder="1" applyAlignment="1">
      <alignment horizontal="center" vertical="center"/>
      <protection/>
    </xf>
    <xf numFmtId="49" fontId="8" fillId="0" borderId="15" xfId="60" applyNumberFormat="1" applyFont="1" applyFill="1" applyBorder="1" applyAlignment="1">
      <alignment horizontal="center" vertical="center"/>
      <protection/>
    </xf>
    <xf numFmtId="0" fontId="45" fillId="0" borderId="0" xfId="60" applyFont="1">
      <alignment/>
      <protection/>
    </xf>
    <xf numFmtId="0" fontId="14" fillId="0" borderId="0" xfId="53">
      <alignment/>
      <protection/>
    </xf>
    <xf numFmtId="0" fontId="43" fillId="0" borderId="15" xfId="58" applyFont="1" applyFill="1" applyBorder="1" applyAlignment="1" applyProtection="1">
      <alignment horizontal="center" vertical="center" wrapText="1"/>
      <protection locked="0"/>
    </xf>
    <xf numFmtId="0" fontId="43" fillId="0" borderId="18" xfId="58" applyFont="1" applyFill="1" applyBorder="1" applyAlignment="1" applyProtection="1">
      <alignment horizontal="center" vertical="center" wrapText="1"/>
      <protection locked="0"/>
    </xf>
    <xf numFmtId="0" fontId="47" fillId="0" borderId="15" xfId="58" applyFont="1" applyFill="1" applyBorder="1" applyAlignment="1">
      <alignment horizontal="left" vertical="center" wrapText="1"/>
      <protection/>
    </xf>
    <xf numFmtId="0" fontId="48" fillId="0" borderId="15" xfId="58" applyFont="1" applyFill="1" applyBorder="1" applyAlignment="1">
      <alignment horizontal="left" vertical="center" wrapText="1"/>
      <protection/>
    </xf>
    <xf numFmtId="0" fontId="47" fillId="0" borderId="15" xfId="53" applyFont="1" applyBorder="1" applyAlignment="1">
      <alignment wrapText="1"/>
      <protection/>
    </xf>
    <xf numFmtId="0" fontId="14" fillId="0" borderId="15" xfId="53" applyFont="1" applyBorder="1" applyAlignment="1">
      <alignment wrapText="1"/>
      <protection/>
    </xf>
    <xf numFmtId="0" fontId="49" fillId="0" borderId="15" xfId="70" applyFont="1" applyBorder="1">
      <alignment/>
      <protection/>
    </xf>
    <xf numFmtId="0" fontId="14" fillId="0" borderId="15" xfId="70" applyFont="1" applyBorder="1">
      <alignment/>
      <protection/>
    </xf>
    <xf numFmtId="0" fontId="14" fillId="0" borderId="15" xfId="70" applyFont="1" applyBorder="1" applyAlignment="1">
      <alignment horizontal="justify"/>
      <protection/>
    </xf>
    <xf numFmtId="0" fontId="14" fillId="0" borderId="15" xfId="70" applyFont="1" applyBorder="1" applyAlignment="1">
      <alignment wrapText="1"/>
      <protection/>
    </xf>
    <xf numFmtId="0" fontId="50" fillId="0" borderId="15" xfId="70" applyFont="1" applyBorder="1" applyAlignment="1">
      <alignment horizontal="left"/>
      <protection/>
    </xf>
    <xf numFmtId="0" fontId="14" fillId="0" borderId="15" xfId="58" applyFont="1" applyFill="1" applyBorder="1" applyAlignment="1">
      <alignment horizontal="left" vertical="center" wrapText="1"/>
      <protection/>
    </xf>
    <xf numFmtId="0" fontId="51" fillId="0" borderId="15" xfId="70" applyFont="1" applyBorder="1" applyAlignment="1">
      <alignment wrapText="1"/>
      <protection/>
    </xf>
    <xf numFmtId="0" fontId="52" fillId="0" borderId="15" xfId="58" applyFont="1" applyFill="1" applyBorder="1" applyAlignment="1">
      <alignment horizontal="left" vertical="center" wrapText="1"/>
      <protection/>
    </xf>
    <xf numFmtId="0" fontId="52" fillId="0" borderId="15" xfId="70" applyFont="1" applyBorder="1" applyAlignment="1">
      <alignment wrapText="1"/>
      <protection/>
    </xf>
    <xf numFmtId="0" fontId="15" fillId="0" borderId="15" xfId="58" applyFont="1" applyFill="1" applyBorder="1" applyAlignment="1">
      <alignment horizontal="left" vertical="center" wrapText="1"/>
      <protection/>
    </xf>
    <xf numFmtId="0" fontId="0" fillId="0" borderId="0" xfId="0" applyAlignment="1">
      <alignment wrapText="1"/>
    </xf>
    <xf numFmtId="183" fontId="14" fillId="0" borderId="0" xfId="53" applyNumberFormat="1">
      <alignment/>
      <protection/>
    </xf>
    <xf numFmtId="49" fontId="7" fillId="0" borderId="0" xfId="59" applyNumberFormat="1" applyFont="1" applyFill="1" applyBorder="1" applyAlignment="1">
      <alignment vertical="center"/>
      <protection/>
    </xf>
    <xf numFmtId="0" fontId="7" fillId="0" borderId="0" xfId="59" applyFont="1" applyFill="1" applyBorder="1" applyAlignment="1">
      <alignment horizontal="left" wrapText="1"/>
      <protection/>
    </xf>
    <xf numFmtId="0" fontId="7" fillId="0" borderId="0" xfId="59" applyFont="1" applyFill="1" applyBorder="1">
      <alignment/>
      <protection/>
    </xf>
    <xf numFmtId="0" fontId="7" fillId="0" borderId="0" xfId="59" applyFont="1" applyFill="1" applyBorder="1" applyAlignment="1">
      <alignment wrapText="1"/>
      <protection/>
    </xf>
    <xf numFmtId="0" fontId="7" fillId="0" borderId="0" xfId="59" applyFont="1" applyFill="1" applyBorder="1" applyAlignment="1">
      <alignment/>
      <protection/>
    </xf>
    <xf numFmtId="190" fontId="7" fillId="0" borderId="0" xfId="59" applyNumberFormat="1" applyFont="1" applyFill="1" applyBorder="1">
      <alignment/>
      <protection/>
    </xf>
    <xf numFmtId="0" fontId="7" fillId="0" borderId="0" xfId="59" applyFont="1" applyFill="1" applyBorder="1" applyAlignment="1">
      <alignment horizontal="center" wrapText="1"/>
      <protection/>
    </xf>
    <xf numFmtId="49" fontId="7" fillId="0" borderId="0" xfId="59" applyNumberFormat="1" applyFont="1" applyFill="1" applyBorder="1" applyAlignment="1">
      <alignment horizontal="center" wrapText="1"/>
      <protection/>
    </xf>
    <xf numFmtId="3" fontId="7" fillId="0" borderId="0" xfId="59" applyNumberFormat="1" applyFont="1" applyFill="1" applyBorder="1" applyAlignment="1">
      <alignment horizontal="right" wrapText="1"/>
      <protection/>
    </xf>
    <xf numFmtId="49" fontId="12" fillId="0" borderId="19" xfId="59" applyNumberFormat="1" applyFont="1" applyFill="1" applyBorder="1" applyAlignment="1">
      <alignment horizontal="center" vertical="center"/>
      <protection/>
    </xf>
    <xf numFmtId="0" fontId="12" fillId="0" borderId="19" xfId="59" applyFont="1" applyFill="1" applyBorder="1" applyAlignment="1">
      <alignment horizontal="center" vertical="center"/>
      <protection/>
    </xf>
    <xf numFmtId="49" fontId="9" fillId="0" borderId="15" xfId="59" applyNumberFormat="1" applyFont="1" applyFill="1" applyBorder="1" applyAlignment="1">
      <alignment horizontal="center" vertical="top"/>
      <protection/>
    </xf>
    <xf numFmtId="0" fontId="9" fillId="0" borderId="15" xfId="59" applyFont="1" applyFill="1" applyBorder="1" applyAlignment="1">
      <alignment vertical="top" wrapText="1"/>
      <protection/>
    </xf>
    <xf numFmtId="0" fontId="9" fillId="0" borderId="18" xfId="59" applyFont="1" applyFill="1" applyBorder="1" applyAlignment="1">
      <alignment horizontal="center" vertical="top" wrapText="1"/>
      <protection/>
    </xf>
    <xf numFmtId="49" fontId="9" fillId="0" borderId="18" xfId="59" applyNumberFormat="1" applyFont="1" applyFill="1" applyBorder="1" applyAlignment="1">
      <alignment horizontal="center" vertical="top"/>
      <protection/>
    </xf>
    <xf numFmtId="0" fontId="9" fillId="0" borderId="18" xfId="59" applyFont="1" applyFill="1" applyBorder="1" applyAlignment="1">
      <alignment horizontal="center" vertical="top"/>
      <protection/>
    </xf>
    <xf numFmtId="49" fontId="9" fillId="0" borderId="20" xfId="59" applyNumberFormat="1" applyFont="1" applyFill="1" applyBorder="1" applyAlignment="1">
      <alignment horizontal="right" vertical="top" wrapText="1"/>
      <protection/>
    </xf>
    <xf numFmtId="0" fontId="9" fillId="0" borderId="21" xfId="59" applyFont="1" applyFill="1" applyBorder="1" applyAlignment="1">
      <alignment horizontal="center" vertical="top" wrapText="1"/>
      <protection/>
    </xf>
    <xf numFmtId="49" fontId="9" fillId="0" borderId="22" xfId="59" applyNumberFormat="1" applyFont="1" applyFill="1" applyBorder="1" applyAlignment="1">
      <alignment horizontal="center" vertical="top"/>
      <protection/>
    </xf>
    <xf numFmtId="191" fontId="9" fillId="0" borderId="23" xfId="59" applyNumberFormat="1" applyFont="1" applyFill="1" applyBorder="1" applyAlignment="1">
      <alignment horizontal="right" vertical="top"/>
      <protection/>
    </xf>
    <xf numFmtId="0" fontId="62" fillId="0" borderId="15" xfId="0" applyFont="1" applyBorder="1" applyAlignment="1">
      <alignment horizontal="left" vertical="top" wrapText="1"/>
    </xf>
    <xf numFmtId="0" fontId="9" fillId="0" borderId="15" xfId="59" applyFont="1" applyFill="1" applyBorder="1" applyAlignment="1">
      <alignment horizontal="center" vertical="top" wrapText="1"/>
      <protection/>
    </xf>
    <xf numFmtId="0" fontId="9" fillId="0" borderId="15" xfId="59" applyFont="1" applyFill="1" applyBorder="1" applyAlignment="1">
      <alignment horizontal="center" vertical="top"/>
      <protection/>
    </xf>
    <xf numFmtId="191" fontId="9" fillId="0" borderId="15" xfId="59" applyNumberFormat="1" applyFont="1" applyFill="1" applyBorder="1" applyAlignment="1">
      <alignment horizontal="right" vertical="top"/>
      <protection/>
    </xf>
    <xf numFmtId="0" fontId="12" fillId="0" borderId="15" xfId="59" applyFont="1" applyFill="1" applyBorder="1" applyAlignment="1">
      <alignment horizontal="left"/>
      <protection/>
    </xf>
    <xf numFmtId="0" fontId="7" fillId="0" borderId="15" xfId="59" applyFont="1" applyFill="1" applyBorder="1">
      <alignment/>
      <protection/>
    </xf>
    <xf numFmtId="0" fontId="7" fillId="0" borderId="15" xfId="59" applyFont="1" applyFill="1" applyBorder="1" applyAlignment="1">
      <alignment horizontal="center" vertical="center"/>
      <protection/>
    </xf>
    <xf numFmtId="49" fontId="7" fillId="0" borderId="15" xfId="59" applyNumberFormat="1" applyFont="1" applyFill="1" applyBorder="1" applyAlignment="1">
      <alignment horizontal="center" vertical="center"/>
      <protection/>
    </xf>
    <xf numFmtId="191" fontId="7" fillId="0" borderId="15" xfId="59" applyNumberFormat="1" applyFont="1" applyFill="1" applyBorder="1" applyAlignment="1">
      <alignment horizontal="right" vertical="center"/>
      <protection/>
    </xf>
    <xf numFmtId="4" fontId="7" fillId="0" borderId="0" xfId="59" applyNumberFormat="1" applyFont="1" applyFill="1" applyBorder="1">
      <alignment/>
      <protection/>
    </xf>
    <xf numFmtId="0" fontId="63" fillId="0" borderId="0" xfId="0" applyFont="1" applyAlignment="1">
      <alignment horizontal="center" vertical="center"/>
    </xf>
    <xf numFmtId="49" fontId="6" fillId="19" borderId="15" xfId="0" applyNumberFormat="1" applyFont="1" applyFill="1" applyBorder="1" applyAlignment="1">
      <alignment horizontal="right" vertical="top"/>
    </xf>
    <xf numFmtId="0" fontId="0" fillId="0" borderId="0" xfId="0" applyAlignment="1">
      <alignment vertical="top"/>
    </xf>
    <xf numFmtId="0" fontId="11" fillId="0" borderId="14" xfId="0" applyFont="1" applyBorder="1" applyAlignment="1">
      <alignment vertical="top"/>
    </xf>
    <xf numFmtId="0" fontId="3" fillId="0" borderId="14" xfId="0" applyFont="1" applyBorder="1" applyAlignment="1">
      <alignment vertical="top"/>
    </xf>
    <xf numFmtId="0" fontId="0" fillId="0" borderId="15" xfId="0" applyFont="1" applyBorder="1" applyAlignment="1">
      <alignment horizontal="left" vertical="top"/>
    </xf>
    <xf numFmtId="0" fontId="0" fillId="0" borderId="15" xfId="0" applyFont="1" applyBorder="1" applyAlignment="1">
      <alignment horizontal="right" vertical="top"/>
    </xf>
    <xf numFmtId="0" fontId="0" fillId="0" borderId="15" xfId="0" applyFont="1" applyBorder="1" applyAlignment="1">
      <alignment vertical="top"/>
    </xf>
    <xf numFmtId="0" fontId="6" fillId="6" borderId="15" xfId="0" applyFont="1" applyFill="1" applyBorder="1" applyAlignment="1">
      <alignment vertical="top" wrapText="1"/>
    </xf>
    <xf numFmtId="49" fontId="6" fillId="6" borderId="15" xfId="0" applyNumberFormat="1" applyFont="1" applyFill="1" applyBorder="1" applyAlignment="1">
      <alignment horizontal="right" vertical="top"/>
    </xf>
    <xf numFmtId="0" fontId="0" fillId="6" borderId="15" xfId="0" applyFill="1" applyBorder="1" applyAlignment="1">
      <alignment vertical="top"/>
    </xf>
    <xf numFmtId="0" fontId="15" fillId="0" borderId="15" xfId="0" applyFont="1" applyBorder="1" applyAlignment="1">
      <alignment horizontal="justify" vertical="top"/>
    </xf>
    <xf numFmtId="49" fontId="6" fillId="0" borderId="15" xfId="0" applyNumberFormat="1" applyFont="1" applyBorder="1" applyAlignment="1">
      <alignment horizontal="right" vertical="top"/>
    </xf>
    <xf numFmtId="0" fontId="0" fillId="0" borderId="15" xfId="0" applyFill="1" applyBorder="1" applyAlignment="1">
      <alignment vertical="top"/>
    </xf>
    <xf numFmtId="0" fontId="6" fillId="0" borderId="15" xfId="0" applyFont="1" applyBorder="1" applyAlignment="1">
      <alignment vertical="top" wrapText="1"/>
    </xf>
    <xf numFmtId="0" fontId="0" fillId="0" borderId="15" xfId="0" applyBorder="1" applyAlignment="1">
      <alignment vertical="top"/>
    </xf>
    <xf numFmtId="0" fontId="12" fillId="0" borderId="15" xfId="0" applyFont="1" applyBorder="1" applyAlignment="1">
      <alignment vertical="top"/>
    </xf>
    <xf numFmtId="0" fontId="12" fillId="6" borderId="15" xfId="0" applyFont="1" applyFill="1" applyBorder="1" applyAlignment="1">
      <alignment vertical="top" wrapText="1"/>
    </xf>
    <xf numFmtId="0" fontId="12" fillId="19" borderId="15" xfId="0" applyFont="1" applyFill="1" applyBorder="1" applyAlignment="1">
      <alignment vertical="top" wrapText="1"/>
    </xf>
    <xf numFmtId="0" fontId="0" fillId="19" borderId="15" xfId="0" applyFill="1" applyBorder="1" applyAlignment="1">
      <alignment vertical="top"/>
    </xf>
    <xf numFmtId="0" fontId="12" fillId="0" borderId="15" xfId="0" applyFont="1" applyBorder="1" applyAlignment="1">
      <alignment vertical="top" wrapText="1"/>
    </xf>
    <xf numFmtId="0" fontId="12" fillId="6" borderId="15" xfId="0" applyFont="1" applyFill="1" applyBorder="1" applyAlignment="1">
      <alignment vertical="top"/>
    </xf>
    <xf numFmtId="183" fontId="6" fillId="6" borderId="15" xfId="0" applyNumberFormat="1" applyFont="1" applyFill="1" applyBorder="1" applyAlignment="1">
      <alignment vertical="top"/>
    </xf>
    <xf numFmtId="0" fontId="18" fillId="0" borderId="15" xfId="0" applyFont="1" applyFill="1" applyBorder="1" applyAlignment="1">
      <alignment vertical="top" wrapText="1"/>
    </xf>
    <xf numFmtId="49" fontId="6" fillId="0" borderId="15" xfId="0" applyNumberFormat="1" applyFont="1" applyFill="1" applyBorder="1" applyAlignment="1">
      <alignment horizontal="right" vertical="top"/>
    </xf>
    <xf numFmtId="183" fontId="6" fillId="0" borderId="15" xfId="0" applyNumberFormat="1" applyFont="1" applyFill="1" applyBorder="1" applyAlignment="1">
      <alignment vertical="top"/>
    </xf>
    <xf numFmtId="183" fontId="6" fillId="0" borderId="15" xfId="0" applyNumberFormat="1" applyFont="1" applyBorder="1" applyAlignment="1">
      <alignment vertical="top"/>
    </xf>
    <xf numFmtId="0" fontId="13" fillId="0" borderId="15" xfId="0" applyFont="1" applyBorder="1" applyAlignment="1">
      <alignment vertical="top"/>
    </xf>
    <xf numFmtId="49" fontId="13" fillId="0" borderId="15" xfId="0" applyNumberFormat="1" applyFont="1" applyBorder="1" applyAlignment="1">
      <alignment horizontal="right" vertical="top"/>
    </xf>
    <xf numFmtId="49" fontId="13" fillId="0" borderId="15" xfId="0" applyNumberFormat="1" applyFont="1" applyFill="1" applyBorder="1" applyAlignment="1">
      <alignment horizontal="right" vertical="top"/>
    </xf>
    <xf numFmtId="49" fontId="13" fillId="6" borderId="15" xfId="0" applyNumberFormat="1" applyFont="1" applyFill="1" applyBorder="1" applyAlignment="1">
      <alignment horizontal="right" vertical="top"/>
    </xf>
    <xf numFmtId="0" fontId="13" fillId="0" borderId="15" xfId="0" applyFont="1" applyFill="1" applyBorder="1" applyAlignment="1">
      <alignment vertical="top"/>
    </xf>
    <xf numFmtId="0" fontId="6" fillId="0" borderId="15" xfId="0" applyFont="1" applyBorder="1" applyAlignment="1">
      <alignment vertical="top"/>
    </xf>
    <xf numFmtId="183" fontId="0" fillId="0" borderId="0" xfId="0" applyNumberFormat="1" applyAlignment="1">
      <alignment vertical="top"/>
    </xf>
    <xf numFmtId="0" fontId="7" fillId="0" borderId="15" xfId="0" applyFont="1" applyBorder="1" applyAlignment="1">
      <alignment vertical="top"/>
    </xf>
    <xf numFmtId="0" fontId="18" fillId="6" borderId="15" xfId="0" applyFont="1" applyFill="1" applyBorder="1" applyAlignment="1">
      <alignment vertical="top" wrapText="1"/>
    </xf>
    <xf numFmtId="2" fontId="18" fillId="6" borderId="15" xfId="0" applyNumberFormat="1" applyFont="1" applyFill="1" applyBorder="1" applyAlignment="1">
      <alignment horizontal="center" vertical="top" wrapText="1"/>
    </xf>
    <xf numFmtId="49" fontId="19" fillId="0" borderId="15" xfId="0" applyNumberFormat="1" applyFont="1" applyFill="1" applyBorder="1" applyAlignment="1">
      <alignment horizontal="center" vertical="top" wrapText="1"/>
    </xf>
    <xf numFmtId="0" fontId="19" fillId="0" borderId="15" xfId="0" applyFont="1" applyFill="1" applyBorder="1" applyAlignment="1">
      <alignment vertical="top" wrapText="1"/>
    </xf>
    <xf numFmtId="2" fontId="19" fillId="19" borderId="15" xfId="0" applyNumberFormat="1" applyFont="1" applyFill="1" applyBorder="1" applyAlignment="1">
      <alignment horizontal="center" vertical="top" wrapText="1"/>
    </xf>
    <xf numFmtId="49" fontId="19" fillId="6" borderId="15" xfId="0" applyNumberFormat="1" applyFont="1" applyFill="1" applyBorder="1" applyAlignment="1">
      <alignment horizontal="center" vertical="top" wrapText="1"/>
    </xf>
    <xf numFmtId="0" fontId="9" fillId="2" borderId="15" xfId="53" applyFont="1" applyFill="1" applyBorder="1" applyAlignment="1">
      <alignment vertical="top" wrapText="1"/>
      <protection/>
    </xf>
    <xf numFmtId="49" fontId="19" fillId="2" borderId="15" xfId="53" applyNumberFormat="1" applyFont="1" applyFill="1" applyBorder="1" applyAlignment="1">
      <alignment horizontal="center" vertical="top" wrapText="1"/>
      <protection/>
    </xf>
    <xf numFmtId="49" fontId="18" fillId="2" borderId="15" xfId="53" applyNumberFormat="1" applyFont="1" applyFill="1" applyBorder="1" applyAlignment="1">
      <alignment horizontal="center" vertical="top" wrapText="1"/>
      <protection/>
    </xf>
    <xf numFmtId="190" fontId="19" fillId="2" borderId="15" xfId="53" applyNumberFormat="1" applyFont="1" applyFill="1" applyBorder="1" applyAlignment="1">
      <alignment horizontal="center" vertical="top"/>
      <protection/>
    </xf>
    <xf numFmtId="49" fontId="9" fillId="0" borderId="15" xfId="53" applyNumberFormat="1" applyFont="1" applyBorder="1" applyAlignment="1" applyProtection="1">
      <alignment horizontal="left" vertical="top" wrapText="1"/>
      <protection/>
    </xf>
    <xf numFmtId="49" fontId="19" fillId="0" borderId="15" xfId="53" applyNumberFormat="1" applyFont="1" applyFill="1" applyBorder="1" applyAlignment="1">
      <alignment horizontal="center" vertical="top" wrapText="1"/>
      <protection/>
    </xf>
    <xf numFmtId="190" fontId="19" fillId="0" borderId="15" xfId="53" applyNumberFormat="1" applyFont="1" applyFill="1" applyBorder="1" applyAlignment="1">
      <alignment horizontal="center" vertical="top"/>
      <protection/>
    </xf>
    <xf numFmtId="0" fontId="19" fillId="0" borderId="15" xfId="53" applyFont="1" applyFill="1" applyBorder="1" applyAlignment="1">
      <alignment horizontal="left" vertical="top" wrapText="1"/>
      <protection/>
    </xf>
    <xf numFmtId="0" fontId="7" fillId="0" borderId="15" xfId="0" applyFont="1" applyFill="1" applyBorder="1" applyAlignment="1">
      <alignment vertical="top" wrapText="1"/>
    </xf>
    <xf numFmtId="49" fontId="0" fillId="0" borderId="15" xfId="0" applyNumberFormat="1" applyFill="1" applyBorder="1" applyAlignment="1">
      <alignment horizontal="center" vertical="top"/>
    </xf>
    <xf numFmtId="2" fontId="19" fillId="0" borderId="15" xfId="0" applyNumberFormat="1" applyFont="1" applyFill="1" applyBorder="1" applyAlignment="1">
      <alignment horizontal="center" vertical="top"/>
    </xf>
    <xf numFmtId="2" fontId="19" fillId="6" borderId="15" xfId="0" applyNumberFormat="1" applyFont="1" applyFill="1" applyBorder="1" applyAlignment="1">
      <alignment horizontal="center" vertical="top"/>
    </xf>
    <xf numFmtId="2" fontId="0" fillId="0" borderId="15" xfId="0" applyNumberFormat="1" applyBorder="1" applyAlignment="1">
      <alignment horizontal="center" vertical="top"/>
    </xf>
    <xf numFmtId="0" fontId="8" fillId="0" borderId="0" xfId="0" applyFont="1" applyAlignment="1">
      <alignment/>
    </xf>
    <xf numFmtId="0" fontId="8" fillId="0" borderId="0" xfId="0" applyFont="1" applyAlignment="1">
      <alignment wrapText="1"/>
    </xf>
    <xf numFmtId="0" fontId="0" fillId="0" borderId="0" xfId="0" applyAlignment="1">
      <alignment horizontal="left" vertical="top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vertical="center" wrapText="1"/>
    </xf>
    <xf numFmtId="0" fontId="53" fillId="0" borderId="0" xfId="0" applyFont="1" applyAlignment="1">
      <alignment vertical="top" wrapText="1"/>
    </xf>
    <xf numFmtId="0" fontId="8" fillId="0" borderId="0" xfId="53" applyFont="1" applyAlignment="1">
      <alignment wrapText="1"/>
      <protection/>
    </xf>
    <xf numFmtId="0" fontId="8" fillId="0" borderId="0" xfId="53" applyFont="1" applyAlignment="1">
      <alignment horizontal="right"/>
      <protection/>
    </xf>
    <xf numFmtId="0" fontId="14" fillId="0" borderId="0" xfId="60" applyFont="1" applyAlignment="1">
      <alignment/>
      <protection/>
    </xf>
    <xf numFmtId="0" fontId="8" fillId="0" borderId="0" xfId="56" applyFont="1" applyAlignment="1">
      <alignment/>
      <protection/>
    </xf>
    <xf numFmtId="0" fontId="54" fillId="0" borderId="0" xfId="0" applyFont="1" applyAlignment="1">
      <alignment vertical="center"/>
    </xf>
    <xf numFmtId="0" fontId="47" fillId="0" borderId="15" xfId="58" applyFont="1" applyFill="1" applyBorder="1" applyAlignment="1">
      <alignment horizontal="left" vertical="top" wrapText="1"/>
      <protection/>
    </xf>
    <xf numFmtId="183" fontId="46" fillId="0" borderId="15" xfId="53" applyNumberFormat="1" applyFont="1" applyBorder="1" applyAlignment="1">
      <alignment horizontal="center" vertical="top"/>
      <protection/>
    </xf>
    <xf numFmtId="0" fontId="7" fillId="0" borderId="15" xfId="59" applyFont="1" applyFill="1" applyBorder="1" applyAlignment="1">
      <alignment vertical="top"/>
      <protection/>
    </xf>
    <xf numFmtId="0" fontId="14" fillId="0" borderId="0" xfId="53" applyAlignment="1">
      <alignment vertical="top"/>
      <protection/>
    </xf>
    <xf numFmtId="0" fontId="43" fillId="0" borderId="15" xfId="58" applyFont="1" applyFill="1" applyBorder="1" applyAlignment="1" applyProtection="1">
      <alignment horizontal="center" vertical="top" wrapText="1"/>
      <protection locked="0"/>
    </xf>
    <xf numFmtId="0" fontId="43" fillId="0" borderId="18" xfId="58" applyFont="1" applyFill="1" applyBorder="1" applyAlignment="1" applyProtection="1">
      <alignment horizontal="center" vertical="top" wrapText="1"/>
      <protection locked="0"/>
    </xf>
    <xf numFmtId="2" fontId="46" fillId="0" borderId="15" xfId="53" applyNumberFormat="1" applyFont="1" applyBorder="1" applyAlignment="1">
      <alignment horizontal="center" vertical="top"/>
      <protection/>
    </xf>
    <xf numFmtId="2" fontId="14" fillId="0" borderId="0" xfId="53" applyNumberFormat="1" applyAlignment="1">
      <alignment vertical="top"/>
      <protection/>
    </xf>
    <xf numFmtId="0" fontId="48" fillId="0" borderId="15" xfId="58" applyFont="1" applyFill="1" applyBorder="1" applyAlignment="1">
      <alignment horizontal="left" vertical="top" wrapText="1"/>
      <protection/>
    </xf>
    <xf numFmtId="4" fontId="46" fillId="0" borderId="15" xfId="58" applyNumberFormat="1" applyFont="1" applyFill="1" applyBorder="1" applyAlignment="1">
      <alignment horizontal="center" vertical="top" wrapText="1"/>
      <protection/>
    </xf>
    <xf numFmtId="183" fontId="41" fillId="0" borderId="15" xfId="53" applyNumberFormat="1" applyFont="1" applyBorder="1" applyAlignment="1">
      <alignment horizontal="center" vertical="top"/>
      <protection/>
    </xf>
    <xf numFmtId="0" fontId="47" fillId="0" borderId="15" xfId="53" applyFont="1" applyBorder="1" applyAlignment="1">
      <alignment vertical="top" wrapText="1"/>
      <protection/>
    </xf>
    <xf numFmtId="0" fontId="14" fillId="0" borderId="15" xfId="53" applyFont="1" applyBorder="1" applyAlignment="1">
      <alignment vertical="top" wrapText="1"/>
      <protection/>
    </xf>
    <xf numFmtId="0" fontId="49" fillId="0" borderId="15" xfId="70" applyFont="1" applyBorder="1" applyAlignment="1">
      <alignment vertical="top"/>
      <protection/>
    </xf>
    <xf numFmtId="0" fontId="14" fillId="0" borderId="15" xfId="70" applyFont="1" applyBorder="1" applyAlignment="1">
      <alignment vertical="top"/>
      <protection/>
    </xf>
    <xf numFmtId="0" fontId="14" fillId="0" borderId="15" xfId="70" applyFont="1" applyBorder="1" applyAlignment="1">
      <alignment horizontal="justify" vertical="top"/>
      <protection/>
    </xf>
    <xf numFmtId="0" fontId="14" fillId="0" borderId="15" xfId="70" applyFont="1" applyBorder="1" applyAlignment="1">
      <alignment vertical="top" wrapText="1"/>
      <protection/>
    </xf>
    <xf numFmtId="0" fontId="50" fillId="0" borderId="15" xfId="70" applyFont="1" applyBorder="1" applyAlignment="1">
      <alignment horizontal="left" vertical="top"/>
      <protection/>
    </xf>
    <xf numFmtId="0" fontId="14" fillId="0" borderId="15" xfId="58" applyFont="1" applyFill="1" applyBorder="1" applyAlignment="1">
      <alignment horizontal="left" vertical="top" wrapText="1"/>
      <protection/>
    </xf>
    <xf numFmtId="0" fontId="51" fillId="0" borderId="15" xfId="70" applyFont="1" applyBorder="1" applyAlignment="1">
      <alignment vertical="top" wrapText="1"/>
      <protection/>
    </xf>
    <xf numFmtId="0" fontId="52" fillId="0" borderId="15" xfId="70" applyFont="1" applyBorder="1" applyAlignment="1">
      <alignment vertical="top" wrapText="1"/>
      <protection/>
    </xf>
    <xf numFmtId="0" fontId="52" fillId="0" borderId="15" xfId="58" applyFont="1" applyFill="1" applyBorder="1" applyAlignment="1">
      <alignment horizontal="left" vertical="top" wrapText="1"/>
      <protection/>
    </xf>
    <xf numFmtId="0" fontId="41" fillId="0" borderId="15" xfId="53" applyFont="1" applyBorder="1" applyAlignment="1">
      <alignment horizontal="center" vertical="top"/>
      <protection/>
    </xf>
    <xf numFmtId="0" fontId="15" fillId="0" borderId="15" xfId="58" applyFont="1" applyFill="1" applyBorder="1" applyAlignment="1">
      <alignment horizontal="left" vertical="top" wrapText="1"/>
      <protection/>
    </xf>
    <xf numFmtId="183" fontId="15" fillId="0" borderId="15" xfId="53" applyNumberFormat="1" applyFont="1" applyBorder="1" applyAlignment="1">
      <alignment horizontal="center" vertical="top"/>
      <protection/>
    </xf>
    <xf numFmtId="183" fontId="14" fillId="0" borderId="0" xfId="53" applyNumberFormat="1" applyAlignment="1">
      <alignment vertical="top"/>
      <protection/>
    </xf>
    <xf numFmtId="49" fontId="46" fillId="0" borderId="15" xfId="58" applyNumberFormat="1" applyFont="1" applyFill="1" applyBorder="1" applyAlignment="1">
      <alignment horizontal="left" vertical="top" wrapText="1"/>
      <protection/>
    </xf>
    <xf numFmtId="0" fontId="12" fillId="0" borderId="0" xfId="59" applyFont="1" applyFill="1" applyBorder="1">
      <alignment/>
      <protection/>
    </xf>
    <xf numFmtId="190" fontId="12" fillId="0" borderId="0" xfId="59" applyNumberFormat="1" applyFont="1" applyFill="1" applyBorder="1">
      <alignment/>
      <protection/>
    </xf>
    <xf numFmtId="0" fontId="8" fillId="0" borderId="15" xfId="53" applyFont="1" applyBorder="1" applyAlignment="1">
      <alignment vertical="top" wrapText="1"/>
      <protection/>
    </xf>
    <xf numFmtId="0" fontId="8" fillId="0" borderId="15" xfId="0" applyFont="1" applyBorder="1" applyAlignment="1">
      <alignment horizontal="justify" vertical="top"/>
    </xf>
    <xf numFmtId="0" fontId="53" fillId="0" borderId="0" xfId="0" applyFont="1" applyAlignment="1">
      <alignment horizontal="right" vertical="top" wrapText="1"/>
    </xf>
    <xf numFmtId="0" fontId="43" fillId="0" borderId="0" xfId="0" applyFont="1" applyAlignment="1">
      <alignment horizontal="center" wrapText="1"/>
    </xf>
    <xf numFmtId="0" fontId="7" fillId="2" borderId="0" xfId="0" applyFont="1" applyFill="1" applyAlignment="1">
      <alignment vertical="justify"/>
    </xf>
    <xf numFmtId="49" fontId="7" fillId="2" borderId="0" xfId="0" applyNumberFormat="1" applyFont="1" applyFill="1" applyAlignment="1">
      <alignment/>
    </xf>
    <xf numFmtId="0" fontId="43" fillId="2" borderId="24" xfId="0" applyFont="1" applyFill="1" applyBorder="1" applyAlignment="1">
      <alignment horizontal="center" vertical="top" wrapText="1"/>
    </xf>
    <xf numFmtId="49" fontId="43" fillId="2" borderId="24" xfId="0" applyNumberFormat="1" applyFont="1" applyFill="1" applyBorder="1" applyAlignment="1">
      <alignment horizontal="center" vertical="top" wrapText="1"/>
    </xf>
    <xf numFmtId="49" fontId="43" fillId="2" borderId="14" xfId="0" applyNumberFormat="1" applyFont="1" applyFill="1" applyBorder="1" applyAlignment="1">
      <alignment horizontal="center" vertical="top" wrapText="1"/>
    </xf>
    <xf numFmtId="3" fontId="43" fillId="2" borderId="24" xfId="0" applyNumberFormat="1" applyFont="1" applyFill="1" applyBorder="1" applyAlignment="1">
      <alignment horizontal="center" vertical="top" wrapText="1"/>
    </xf>
    <xf numFmtId="0" fontId="43" fillId="2" borderId="15" xfId="0" applyFont="1" applyFill="1" applyBorder="1" applyAlignment="1">
      <alignment vertical="justify" wrapText="1"/>
    </xf>
    <xf numFmtId="49" fontId="43" fillId="2" borderId="15" xfId="0" applyNumberFormat="1" applyFont="1" applyFill="1" applyBorder="1" applyAlignment="1">
      <alignment/>
    </xf>
    <xf numFmtId="49" fontId="8" fillId="2" borderId="15" xfId="0" applyNumberFormat="1" applyFont="1" applyFill="1" applyBorder="1" applyAlignment="1">
      <alignment/>
    </xf>
    <xf numFmtId="190" fontId="43" fillId="2" borderId="15" xfId="0" applyNumberFormat="1" applyFont="1" applyFill="1" applyBorder="1" applyAlignment="1">
      <alignment horizontal="center"/>
    </xf>
    <xf numFmtId="0" fontId="42" fillId="2" borderId="15" xfId="0" applyFont="1" applyFill="1" applyBorder="1" applyAlignment="1">
      <alignment horizontal="left" wrapText="1"/>
    </xf>
    <xf numFmtId="49" fontId="42" fillId="2" borderId="15" xfId="0" applyNumberFormat="1" applyFont="1" applyFill="1" applyBorder="1" applyAlignment="1">
      <alignment horizontal="center" wrapText="1"/>
    </xf>
    <xf numFmtId="49" fontId="42" fillId="2" borderId="15" xfId="0" applyNumberFormat="1" applyFont="1" applyFill="1" applyBorder="1" applyAlignment="1">
      <alignment horizontal="center"/>
    </xf>
    <xf numFmtId="190" fontId="42" fillId="2" borderId="15" xfId="0" applyNumberFormat="1" applyFont="1" applyFill="1" applyBorder="1" applyAlignment="1">
      <alignment horizontal="center"/>
    </xf>
    <xf numFmtId="0" fontId="42" fillId="20" borderId="15" xfId="63" applyFont="1" applyFill="1" applyBorder="1" applyAlignment="1">
      <alignment horizontal="left" wrapText="1"/>
      <protection/>
    </xf>
    <xf numFmtId="49" fontId="42" fillId="20" borderId="15" xfId="0" applyNumberFormat="1" applyFont="1" applyFill="1" applyBorder="1" applyAlignment="1">
      <alignment horizontal="center" wrapText="1"/>
    </xf>
    <xf numFmtId="49" fontId="42" fillId="20" borderId="15" xfId="0" applyNumberFormat="1" applyFont="1" applyFill="1" applyBorder="1" applyAlignment="1">
      <alignment horizontal="center"/>
    </xf>
    <xf numFmtId="190" fontId="42" fillId="20" borderId="15" xfId="0" applyNumberFormat="1" applyFont="1" applyFill="1" applyBorder="1" applyAlignment="1">
      <alignment horizontal="center"/>
    </xf>
    <xf numFmtId="0" fontId="44" fillId="0" borderId="15" xfId="63" applyFont="1" applyFill="1" applyBorder="1" applyAlignment="1">
      <alignment horizontal="left" wrapText="1"/>
      <protection/>
    </xf>
    <xf numFmtId="49" fontId="44" fillId="2" borderId="15" xfId="0" applyNumberFormat="1" applyFont="1" applyFill="1" applyBorder="1" applyAlignment="1">
      <alignment horizontal="center" wrapText="1"/>
    </xf>
    <xf numFmtId="49" fontId="44" fillId="2" borderId="15" xfId="0" applyNumberFormat="1" applyFont="1" applyFill="1" applyBorder="1" applyAlignment="1">
      <alignment horizontal="center"/>
    </xf>
    <xf numFmtId="190" fontId="44" fillId="2" borderId="15" xfId="0" applyNumberFormat="1" applyFont="1" applyFill="1" applyBorder="1" applyAlignment="1">
      <alignment horizontal="center"/>
    </xf>
    <xf numFmtId="0" fontId="44" fillId="2" borderId="15" xfId="0" applyFont="1" applyFill="1" applyBorder="1" applyAlignment="1">
      <alignment horizontal="left" wrapText="1"/>
    </xf>
    <xf numFmtId="49" fontId="42" fillId="20" borderId="15" xfId="63" applyNumberFormat="1" applyFont="1" applyFill="1" applyBorder="1" applyAlignment="1">
      <alignment horizontal="center" wrapText="1"/>
      <protection/>
    </xf>
    <xf numFmtId="49" fontId="42" fillId="20" borderId="15" xfId="63" applyNumberFormat="1" applyFont="1" applyFill="1" applyBorder="1" applyAlignment="1">
      <alignment horizontal="center"/>
      <protection/>
    </xf>
    <xf numFmtId="190" fontId="42" fillId="20" borderId="15" xfId="63" applyNumberFormat="1" applyFont="1" applyFill="1" applyBorder="1" applyAlignment="1">
      <alignment horizontal="center"/>
      <protection/>
    </xf>
    <xf numFmtId="49" fontId="44" fillId="0" borderId="15" xfId="63" applyNumberFormat="1" applyFont="1" applyFill="1" applyBorder="1" applyAlignment="1">
      <alignment horizontal="center" wrapText="1"/>
      <protection/>
    </xf>
    <xf numFmtId="49" fontId="44" fillId="0" borderId="15" xfId="63" applyNumberFormat="1" applyFont="1" applyFill="1" applyBorder="1" applyAlignment="1">
      <alignment horizontal="center"/>
      <protection/>
    </xf>
    <xf numFmtId="190" fontId="44" fillId="0" borderId="15" xfId="63" applyNumberFormat="1" applyFont="1" applyFill="1" applyBorder="1" applyAlignment="1">
      <alignment horizontal="center"/>
      <protection/>
    </xf>
    <xf numFmtId="0" fontId="8" fillId="0" borderId="15" xfId="63" applyFont="1" applyFill="1" applyBorder="1" applyAlignment="1">
      <alignment wrapText="1"/>
      <protection/>
    </xf>
    <xf numFmtId="0" fontId="8" fillId="0" borderId="15" xfId="63" applyFont="1" applyFill="1" applyBorder="1" applyAlignment="1">
      <alignment horizontal="center"/>
      <protection/>
    </xf>
    <xf numFmtId="190" fontId="8" fillId="0" borderId="15" xfId="63" applyNumberFormat="1" applyFont="1" applyFill="1" applyBorder="1" applyAlignment="1">
      <alignment horizontal="center"/>
      <protection/>
    </xf>
    <xf numFmtId="0" fontId="43" fillId="20" borderId="15" xfId="63" applyFont="1" applyFill="1" applyBorder="1" applyAlignment="1">
      <alignment wrapText="1"/>
      <protection/>
    </xf>
    <xf numFmtId="49" fontId="42" fillId="2" borderId="15" xfId="63" applyNumberFormat="1" applyFont="1" applyFill="1" applyBorder="1" applyAlignment="1">
      <alignment horizontal="center" wrapText="1"/>
      <protection/>
    </xf>
    <xf numFmtId="49" fontId="44" fillId="2" borderId="15" xfId="63" applyNumberFormat="1" applyFont="1" applyFill="1" applyBorder="1" applyAlignment="1">
      <alignment horizontal="center" wrapText="1"/>
      <protection/>
    </xf>
    <xf numFmtId="0" fontId="44" fillId="2" borderId="15" xfId="63" applyFont="1" applyFill="1" applyBorder="1" applyAlignment="1">
      <alignment horizontal="left" wrapText="1"/>
      <protection/>
    </xf>
    <xf numFmtId="0" fontId="42" fillId="2" borderId="15" xfId="63" applyFont="1" applyFill="1" applyBorder="1" applyAlignment="1">
      <alignment horizontal="left" wrapText="1"/>
      <protection/>
    </xf>
    <xf numFmtId="190" fontId="42" fillId="0" borderId="15" xfId="63" applyNumberFormat="1" applyFont="1" applyFill="1" applyBorder="1" applyAlignment="1">
      <alignment horizontal="center"/>
      <protection/>
    </xf>
    <xf numFmtId="0" fontId="55" fillId="2" borderId="15" xfId="0" applyFont="1" applyFill="1" applyBorder="1" applyAlignment="1">
      <alignment horizontal="left" wrapText="1"/>
    </xf>
    <xf numFmtId="0" fontId="8" fillId="2" borderId="15" xfId="63" applyFont="1" applyFill="1" applyBorder="1">
      <alignment/>
      <protection/>
    </xf>
    <xf numFmtId="0" fontId="42" fillId="0" borderId="15" xfId="63" applyFont="1" applyFill="1" applyBorder="1" applyAlignment="1">
      <alignment horizontal="left" wrapText="1"/>
      <protection/>
    </xf>
    <xf numFmtId="49" fontId="42" fillId="0" borderId="15" xfId="63" applyNumberFormat="1" applyFont="1" applyFill="1" applyBorder="1" applyAlignment="1">
      <alignment horizontal="center" wrapText="1"/>
      <protection/>
    </xf>
    <xf numFmtId="0" fontId="8" fillId="2" borderId="15" xfId="0" applyFont="1" applyFill="1" applyBorder="1" applyAlignment="1">
      <alignment wrapText="1"/>
    </xf>
    <xf numFmtId="49" fontId="44" fillId="0" borderId="15" xfId="0" applyNumberFormat="1" applyFont="1" applyFill="1" applyBorder="1" applyAlignment="1">
      <alignment horizontal="center" wrapText="1"/>
    </xf>
    <xf numFmtId="49" fontId="44" fillId="20" borderId="15" xfId="63" applyNumberFormat="1" applyFont="1" applyFill="1" applyBorder="1" applyAlignment="1">
      <alignment horizontal="center" wrapText="1"/>
      <protection/>
    </xf>
    <xf numFmtId="0" fontId="42" fillId="20" borderId="15" xfId="0" applyFont="1" applyFill="1" applyBorder="1" applyAlignment="1">
      <alignment horizontal="left" wrapText="1"/>
    </xf>
    <xf numFmtId="0" fontId="42" fillId="20" borderId="15" xfId="0" applyFont="1" applyFill="1" applyBorder="1" applyAlignment="1">
      <alignment wrapText="1"/>
    </xf>
    <xf numFmtId="0" fontId="43" fillId="2" borderId="15" xfId="0" applyFont="1" applyFill="1" applyBorder="1" applyAlignment="1">
      <alignment wrapText="1"/>
    </xf>
    <xf numFmtId="0" fontId="42" fillId="2" borderId="15" xfId="0" applyFont="1" applyFill="1" applyBorder="1" applyAlignment="1">
      <alignment horizontal="center" wrapText="1"/>
    </xf>
    <xf numFmtId="0" fontId="42" fillId="0" borderId="15" xfId="0" applyFont="1" applyFill="1" applyBorder="1" applyAlignment="1">
      <alignment wrapText="1"/>
    </xf>
    <xf numFmtId="0" fontId="56" fillId="2" borderId="15" xfId="0" applyFont="1" applyFill="1" applyBorder="1" applyAlignment="1">
      <alignment wrapText="1"/>
    </xf>
    <xf numFmtId="0" fontId="42" fillId="20" borderId="15" xfId="0" applyFont="1" applyFill="1" applyBorder="1" applyAlignment="1">
      <alignment vertical="justify" wrapText="1"/>
    </xf>
    <xf numFmtId="0" fontId="44" fillId="20" borderId="15" xfId="0" applyFont="1" applyFill="1" applyBorder="1" applyAlignment="1">
      <alignment horizontal="left" wrapText="1"/>
    </xf>
    <xf numFmtId="49" fontId="44" fillId="20" borderId="15" xfId="0" applyNumberFormat="1" applyFont="1" applyFill="1" applyBorder="1" applyAlignment="1">
      <alignment horizontal="center" wrapText="1"/>
    </xf>
    <xf numFmtId="190" fontId="44" fillId="20" borderId="15" xfId="0" applyNumberFormat="1" applyFont="1" applyFill="1" applyBorder="1" applyAlignment="1">
      <alignment horizontal="center"/>
    </xf>
    <xf numFmtId="190" fontId="44" fillId="0" borderId="15" xfId="0" applyNumberFormat="1" applyFont="1" applyFill="1" applyBorder="1" applyAlignment="1">
      <alignment horizontal="center"/>
    </xf>
    <xf numFmtId="0" fontId="8" fillId="0" borderId="15" xfId="0" applyFont="1" applyBorder="1" applyAlignment="1">
      <alignment horizontal="left" wrapText="1"/>
    </xf>
    <xf numFmtId="0" fontId="12" fillId="0" borderId="15" xfId="71" applyFont="1" applyBorder="1" applyAlignment="1">
      <alignment horizontal="left" vertical="top" wrapText="1"/>
      <protection/>
    </xf>
    <xf numFmtId="49" fontId="12" fillId="0" borderId="15" xfId="71" applyNumberFormat="1" applyFont="1" applyBorder="1" applyAlignment="1">
      <alignment horizontal="center" vertical="top"/>
      <protection/>
    </xf>
    <xf numFmtId="49" fontId="12" fillId="0" borderId="15" xfId="71" applyNumberFormat="1" applyFont="1" applyBorder="1" applyAlignment="1">
      <alignment vertical="top"/>
      <protection/>
    </xf>
    <xf numFmtId="0" fontId="7" fillId="0" borderId="15" xfId="71" applyFont="1" applyBorder="1" applyAlignment="1">
      <alignment horizontal="left" vertical="top" wrapText="1"/>
      <protection/>
    </xf>
    <xf numFmtId="49" fontId="7" fillId="0" borderId="15" xfId="71" applyNumberFormat="1" applyFont="1" applyBorder="1" applyAlignment="1">
      <alignment horizontal="center" vertical="top"/>
      <protection/>
    </xf>
    <xf numFmtId="0" fontId="7" fillId="0" borderId="15" xfId="71" applyFont="1" applyBorder="1" applyAlignment="1">
      <alignment vertical="top" wrapText="1"/>
      <protection/>
    </xf>
    <xf numFmtId="3" fontId="7" fillId="2" borderId="0" xfId="0" applyNumberFormat="1" applyFont="1" applyFill="1" applyAlignment="1">
      <alignment/>
    </xf>
    <xf numFmtId="0" fontId="0" fillId="0" borderId="15" xfId="0" applyFont="1" applyBorder="1" applyAlignment="1">
      <alignment horizontal="left" vertical="top"/>
    </xf>
    <xf numFmtId="0" fontId="0" fillId="0" borderId="15" xfId="0" applyFont="1" applyBorder="1" applyAlignment="1">
      <alignment vertical="top"/>
    </xf>
    <xf numFmtId="0" fontId="0" fillId="0" borderId="15" xfId="0" applyFont="1" applyBorder="1" applyAlignment="1">
      <alignment horizontal="right" vertical="top"/>
    </xf>
    <xf numFmtId="0" fontId="44" fillId="0" borderId="15" xfId="0" applyFont="1" applyFill="1" applyBorder="1" applyAlignment="1">
      <alignment horizontal="left" wrapText="1"/>
    </xf>
    <xf numFmtId="49" fontId="8" fillId="0" borderId="15" xfId="0" applyNumberFormat="1" applyFont="1" applyFill="1" applyBorder="1" applyAlignment="1">
      <alignment horizontal="right"/>
    </xf>
    <xf numFmtId="190" fontId="8" fillId="0" borderId="15" xfId="0" applyNumberFormat="1" applyFont="1" applyFill="1" applyBorder="1" applyAlignment="1">
      <alignment/>
    </xf>
    <xf numFmtId="49" fontId="6" fillId="21" borderId="15" xfId="0" applyNumberFormat="1" applyFont="1" applyFill="1" applyBorder="1" applyAlignment="1">
      <alignment horizontal="right" vertical="top"/>
    </xf>
    <xf numFmtId="0" fontId="0" fillId="21" borderId="15" xfId="0" applyFill="1" applyBorder="1" applyAlignment="1">
      <alignment vertical="top"/>
    </xf>
    <xf numFmtId="0" fontId="12" fillId="22" borderId="15" xfId="0" applyFont="1" applyFill="1" applyBorder="1" applyAlignment="1">
      <alignment vertical="top"/>
    </xf>
    <xf numFmtId="49" fontId="6" fillId="22" borderId="15" xfId="0" applyNumberFormat="1" applyFont="1" applyFill="1" applyBorder="1" applyAlignment="1">
      <alignment horizontal="right" vertical="top"/>
    </xf>
    <xf numFmtId="183" fontId="6" fillId="22" borderId="15" xfId="0" applyNumberFormat="1" applyFont="1" applyFill="1" applyBorder="1" applyAlignment="1">
      <alignment vertical="top"/>
    </xf>
    <xf numFmtId="2" fontId="19" fillId="0" borderId="15" xfId="0" applyNumberFormat="1" applyFont="1" applyFill="1" applyBorder="1" applyAlignment="1">
      <alignment horizontal="right" vertical="top"/>
    </xf>
    <xf numFmtId="0" fontId="7" fillId="23" borderId="15" xfId="0" applyFont="1" applyFill="1" applyBorder="1" applyAlignment="1">
      <alignment vertical="top"/>
    </xf>
    <xf numFmtId="49" fontId="13" fillId="23" borderId="15" xfId="0" applyNumberFormat="1" applyFont="1" applyFill="1" applyBorder="1" applyAlignment="1">
      <alignment horizontal="right" vertical="top"/>
    </xf>
    <xf numFmtId="2" fontId="19" fillId="23" borderId="15" xfId="0" applyNumberFormat="1" applyFont="1" applyFill="1" applyBorder="1" applyAlignment="1">
      <alignment horizontal="right" vertical="top"/>
    </xf>
    <xf numFmtId="49" fontId="57" fillId="6" borderId="15" xfId="0" applyNumberFormat="1" applyFont="1" applyFill="1" applyBorder="1" applyAlignment="1">
      <alignment horizontal="right" vertical="top" wrapText="1"/>
    </xf>
    <xf numFmtId="2" fontId="6" fillId="0" borderId="15" xfId="0" applyNumberFormat="1" applyFont="1" applyBorder="1" applyAlignment="1">
      <alignment horizontal="right" vertical="top"/>
    </xf>
    <xf numFmtId="0" fontId="41" fillId="0" borderId="15" xfId="53" applyFont="1" applyFill="1" applyBorder="1" applyAlignment="1">
      <alignment horizontal="center" vertical="top"/>
      <protection/>
    </xf>
    <xf numFmtId="183" fontId="41" fillId="0" borderId="15" xfId="53" applyNumberFormat="1" applyFont="1" applyFill="1" applyBorder="1" applyAlignment="1">
      <alignment horizontal="center" vertical="top"/>
      <protection/>
    </xf>
    <xf numFmtId="0" fontId="14" fillId="0" borderId="25" xfId="0" applyFont="1" applyBorder="1" applyAlignment="1">
      <alignment vertical="center" wrapText="1"/>
    </xf>
    <xf numFmtId="0" fontId="14" fillId="0" borderId="13" xfId="0" applyFont="1" applyBorder="1" applyAlignment="1">
      <alignment vertical="center" wrapText="1"/>
    </xf>
    <xf numFmtId="0" fontId="0" fillId="0" borderId="0" xfId="0" applyAlignment="1">
      <alignment shrinkToFit="1"/>
    </xf>
    <xf numFmtId="0" fontId="0" fillId="0" borderId="15" xfId="0" applyBorder="1" applyAlignment="1">
      <alignment shrinkToFit="1"/>
    </xf>
    <xf numFmtId="0" fontId="0" fillId="24" borderId="15" xfId="0" applyFill="1" applyBorder="1" applyAlignment="1">
      <alignment shrinkToFit="1"/>
    </xf>
    <xf numFmtId="0" fontId="0" fillId="25" borderId="15" xfId="0" applyFill="1" applyBorder="1" applyAlignment="1">
      <alignment shrinkToFit="1"/>
    </xf>
    <xf numFmtId="2" fontId="0" fillId="24" borderId="15" xfId="0" applyNumberFormat="1" applyFill="1" applyBorder="1" applyAlignment="1">
      <alignment shrinkToFit="1"/>
    </xf>
    <xf numFmtId="2" fontId="0" fillId="0" borderId="15" xfId="0" applyNumberFormat="1" applyBorder="1" applyAlignment="1">
      <alignment shrinkToFit="1"/>
    </xf>
    <xf numFmtId="2" fontId="0" fillId="25" borderId="15" xfId="0" applyNumberFormat="1" applyFill="1" applyBorder="1" applyAlignment="1">
      <alignment shrinkToFit="1"/>
    </xf>
    <xf numFmtId="0" fontId="0" fillId="0" borderId="18" xfId="0" applyFill="1" applyBorder="1" applyAlignment="1">
      <alignment shrinkToFit="1"/>
    </xf>
    <xf numFmtId="0" fontId="0" fillId="25" borderId="15" xfId="0" applyFill="1" applyBorder="1" applyAlignment="1">
      <alignment horizontal="right" shrinkToFit="1"/>
    </xf>
    <xf numFmtId="2" fontId="0" fillId="26" borderId="15" xfId="0" applyNumberFormat="1" applyFill="1" applyBorder="1" applyAlignment="1">
      <alignment shrinkToFit="1"/>
    </xf>
    <xf numFmtId="0" fontId="0" fillId="0" borderId="15" xfId="0" applyBorder="1" applyAlignment="1">
      <alignment horizontal="right" shrinkToFit="1"/>
    </xf>
    <xf numFmtId="0" fontId="0" fillId="27" borderId="15" xfId="0" applyFill="1" applyBorder="1" applyAlignment="1">
      <alignment horizontal="right" shrinkToFit="1"/>
    </xf>
    <xf numFmtId="0" fontId="0" fillId="19" borderId="15" xfId="0" applyFill="1" applyBorder="1" applyAlignment="1">
      <alignment horizontal="right" shrinkToFit="1"/>
    </xf>
    <xf numFmtId="2" fontId="0" fillId="19" borderId="15" xfId="0" applyNumberFormat="1" applyFill="1" applyBorder="1" applyAlignment="1">
      <alignment shrinkToFit="1"/>
    </xf>
    <xf numFmtId="0" fontId="9" fillId="19" borderId="15" xfId="59" applyFont="1" applyFill="1" applyBorder="1" applyAlignment="1">
      <alignment horizontal="left" vertical="top" wrapText="1"/>
      <protection/>
    </xf>
    <xf numFmtId="0" fontId="9" fillId="19" borderId="26" xfId="59" applyFont="1" applyFill="1" applyBorder="1" applyAlignment="1">
      <alignment horizontal="left" vertical="top" wrapText="1"/>
      <protection/>
    </xf>
    <xf numFmtId="0" fontId="7" fillId="0" borderId="0" xfId="59" applyFont="1" applyFill="1" applyBorder="1" applyAlignment="1">
      <alignment horizontal="left"/>
      <protection/>
    </xf>
    <xf numFmtId="0" fontId="8" fillId="0" borderId="0" xfId="59" applyFont="1" applyFill="1" applyBorder="1" applyAlignment="1">
      <alignment wrapText="1"/>
      <protection/>
    </xf>
    <xf numFmtId="0" fontId="8" fillId="0" borderId="0" xfId="54" applyFont="1" applyAlignment="1">
      <alignment wrapText="1"/>
      <protection/>
    </xf>
    <xf numFmtId="0" fontId="8" fillId="0" borderId="0" xfId="54" applyFont="1" applyAlignment="1">
      <alignment horizontal="right"/>
      <protection/>
    </xf>
    <xf numFmtId="0" fontId="0" fillId="0" borderId="0" xfId="57" applyFont="1">
      <alignment/>
      <protection/>
    </xf>
    <xf numFmtId="0" fontId="42" fillId="0" borderId="0" xfId="57" applyFont="1">
      <alignment/>
      <protection/>
    </xf>
    <xf numFmtId="0" fontId="8" fillId="0" borderId="0" xfId="57" applyFont="1">
      <alignment/>
      <protection/>
    </xf>
    <xf numFmtId="0" fontId="44" fillId="0" borderId="0" xfId="57" applyFont="1">
      <alignment/>
      <protection/>
    </xf>
    <xf numFmtId="0" fontId="44" fillId="0" borderId="15" xfId="57" applyFont="1" applyBorder="1" applyAlignment="1">
      <alignment vertical="top"/>
      <protection/>
    </xf>
    <xf numFmtId="0" fontId="44" fillId="0" borderId="15" xfId="57" applyFont="1" applyBorder="1" applyAlignment="1">
      <alignment horizontal="center" vertical="top"/>
      <protection/>
    </xf>
    <xf numFmtId="0" fontId="44" fillId="0" borderId="15" xfId="57" applyFont="1" applyBorder="1" applyAlignment="1">
      <alignment vertical="top" wrapText="1"/>
      <protection/>
    </xf>
    <xf numFmtId="0" fontId="8" fillId="0" borderId="0" xfId="57" applyFont="1" applyAlignment="1">
      <alignment horizontal="center" vertical="top"/>
      <protection/>
    </xf>
    <xf numFmtId="0" fontId="8" fillId="0" borderId="15" xfId="57" applyFont="1" applyBorder="1" applyAlignment="1">
      <alignment horizontal="center" vertical="top"/>
      <protection/>
    </xf>
    <xf numFmtId="0" fontId="51" fillId="0" borderId="0" xfId="57" applyFont="1">
      <alignment/>
      <protection/>
    </xf>
    <xf numFmtId="0" fontId="20" fillId="0" borderId="0" xfId="57">
      <alignment/>
      <protection/>
    </xf>
    <xf numFmtId="0" fontId="8" fillId="0" borderId="0" xfId="57" applyFont="1" applyAlignment="1">
      <alignment horizontal="center"/>
      <protection/>
    </xf>
    <xf numFmtId="0" fontId="8" fillId="0" borderId="0" xfId="57" applyFont="1" applyAlignment="1">
      <alignment vertical="top"/>
      <protection/>
    </xf>
    <xf numFmtId="0" fontId="44" fillId="0" borderId="0" xfId="57" applyFont="1" applyAlignment="1">
      <alignment vertical="top"/>
      <protection/>
    </xf>
    <xf numFmtId="0" fontId="22" fillId="0" borderId="0" xfId="62" applyFont="1" applyFill="1" applyBorder="1" applyAlignment="1" applyProtection="1">
      <alignment horizontal="left" wrapText="1"/>
      <protection locked="0"/>
    </xf>
    <xf numFmtId="0" fontId="21" fillId="0" borderId="0" xfId="57" applyFont="1" applyAlignment="1">
      <alignment/>
      <protection/>
    </xf>
    <xf numFmtId="0" fontId="0" fillId="0" borderId="0" xfId="57" applyFont="1" applyAlignment="1">
      <alignment vertical="top"/>
      <protection/>
    </xf>
    <xf numFmtId="0" fontId="14" fillId="0" borderId="0" xfId="57" applyFont="1" applyFill="1" applyAlignment="1">
      <alignment vertical="top"/>
      <protection/>
    </xf>
    <xf numFmtId="0" fontId="7" fillId="0" borderId="0" xfId="57" applyFont="1" applyAlignment="1">
      <alignment vertical="top"/>
      <protection/>
    </xf>
    <xf numFmtId="0" fontId="9" fillId="0" borderId="15" xfId="57" applyFont="1" applyFill="1" applyBorder="1" applyAlignment="1">
      <alignment horizontal="center" vertical="top" wrapText="1"/>
      <protection/>
    </xf>
    <xf numFmtId="0" fontId="17" fillId="0" borderId="15" xfId="57" applyFont="1" applyFill="1" applyBorder="1" applyAlignment="1">
      <alignment vertical="top" wrapText="1"/>
      <protection/>
    </xf>
    <xf numFmtId="0" fontId="17" fillId="0" borderId="15" xfId="57" applyFont="1" applyFill="1" applyBorder="1" applyAlignment="1">
      <alignment vertical="top"/>
      <protection/>
    </xf>
    <xf numFmtId="0" fontId="9" fillId="0" borderId="15" xfId="57" applyFont="1" applyFill="1" applyBorder="1" applyAlignment="1">
      <alignment vertical="top" wrapText="1"/>
      <protection/>
    </xf>
    <xf numFmtId="0" fontId="9" fillId="0" borderId="15" xfId="57" applyFont="1" applyFill="1" applyBorder="1" applyAlignment="1">
      <alignment vertical="top"/>
      <protection/>
    </xf>
    <xf numFmtId="190" fontId="17" fillId="0" borderId="15" xfId="57" applyNumberFormat="1" applyFont="1" applyFill="1" applyBorder="1" applyAlignment="1">
      <alignment horizontal="center" vertical="top" wrapText="1"/>
      <protection/>
    </xf>
    <xf numFmtId="190" fontId="9" fillId="0" borderId="15" xfId="57" applyNumberFormat="1" applyFont="1" applyFill="1" applyBorder="1" applyAlignment="1">
      <alignment horizontal="center" vertical="top"/>
      <protection/>
    </xf>
    <xf numFmtId="0" fontId="0" fillId="0" borderId="0" xfId="57" applyFont="1" applyFill="1" applyAlignment="1">
      <alignment vertical="top"/>
      <protection/>
    </xf>
    <xf numFmtId="0" fontId="14" fillId="0" borderId="0" xfId="57" applyFont="1" applyAlignment="1">
      <alignment vertical="top"/>
      <protection/>
    </xf>
    <xf numFmtId="0" fontId="14" fillId="0" borderId="0" xfId="57" applyFont="1">
      <alignment/>
      <protection/>
    </xf>
    <xf numFmtId="0" fontId="14" fillId="0" borderId="0" xfId="57" applyFont="1" applyFill="1">
      <alignment/>
      <protection/>
    </xf>
    <xf numFmtId="0" fontId="0" fillId="0" borderId="15" xfId="57" applyFont="1" applyBorder="1" applyAlignment="1">
      <alignment vertical="top"/>
      <protection/>
    </xf>
    <xf numFmtId="0" fontId="42" fillId="0" borderId="15" xfId="0" applyFont="1" applyFill="1" applyBorder="1" applyAlignment="1">
      <alignment horizontal="center" wrapText="1"/>
    </xf>
    <xf numFmtId="0" fontId="42" fillId="0" borderId="15" xfId="0" applyFont="1" applyFill="1" applyBorder="1" applyAlignment="1">
      <alignment horizontal="left" wrapText="1"/>
    </xf>
    <xf numFmtId="49" fontId="42" fillId="0" borderId="15" xfId="0" applyNumberFormat="1" applyFont="1" applyFill="1" applyBorder="1" applyAlignment="1">
      <alignment horizontal="center" wrapText="1"/>
    </xf>
    <xf numFmtId="49" fontId="42" fillId="0" borderId="15" xfId="0" applyNumberFormat="1" applyFont="1" applyFill="1" applyBorder="1" applyAlignment="1">
      <alignment horizontal="center"/>
    </xf>
    <xf numFmtId="190" fontId="0" fillId="0" borderId="0" xfId="0" applyNumberFormat="1" applyAlignment="1">
      <alignment vertical="top"/>
    </xf>
    <xf numFmtId="0" fontId="20" fillId="0" borderId="15" xfId="0" applyFont="1" applyFill="1" applyBorder="1" applyAlignment="1">
      <alignment horizontal="left" wrapText="1"/>
    </xf>
    <xf numFmtId="190" fontId="8" fillId="0" borderId="15" xfId="0" applyNumberFormat="1" applyFont="1" applyFill="1" applyBorder="1" applyAlignment="1">
      <alignment horizontal="right"/>
    </xf>
    <xf numFmtId="0" fontId="7" fillId="0" borderId="15" xfId="0" applyFont="1" applyFill="1" applyBorder="1" applyAlignment="1">
      <alignment vertical="top"/>
    </xf>
    <xf numFmtId="190" fontId="17" fillId="0" borderId="15" xfId="57" applyNumberFormat="1" applyFont="1" applyFill="1" applyBorder="1" applyAlignment="1">
      <alignment horizontal="center" vertical="top"/>
      <protection/>
    </xf>
    <xf numFmtId="190" fontId="9" fillId="0" borderId="15" xfId="57" applyNumberFormat="1" applyFont="1" applyFill="1" applyBorder="1" applyAlignment="1">
      <alignment horizontal="center" vertical="top" wrapText="1"/>
      <protection/>
    </xf>
    <xf numFmtId="49" fontId="17" fillId="0" borderId="15" xfId="57" applyNumberFormat="1" applyFont="1" applyFill="1" applyBorder="1" applyAlignment="1">
      <alignment horizontal="center" vertical="top"/>
      <protection/>
    </xf>
    <xf numFmtId="49" fontId="9" fillId="0" borderId="15" xfId="57" applyNumberFormat="1" applyFont="1" applyFill="1" applyBorder="1" applyAlignment="1">
      <alignment horizontal="center" vertical="top"/>
      <protection/>
    </xf>
    <xf numFmtId="0" fontId="44" fillId="0" borderId="15" xfId="57" applyFont="1" applyFill="1" applyBorder="1" applyAlignment="1">
      <alignment horizontal="center" vertical="top"/>
      <protection/>
    </xf>
    <xf numFmtId="183" fontId="41" fillId="19" borderId="15" xfId="53" applyNumberFormat="1" applyFont="1" applyFill="1" applyBorder="1" applyAlignment="1">
      <alignment horizontal="center" vertical="top"/>
      <protection/>
    </xf>
    <xf numFmtId="49" fontId="61" fillId="19" borderId="27" xfId="55" applyNumberFormat="1" applyFont="1" applyFill="1" applyBorder="1" applyAlignment="1">
      <alignment horizontal="left" wrapText="1"/>
      <protection/>
    </xf>
    <xf numFmtId="49" fontId="61" fillId="19" borderId="0" xfId="55" applyNumberFormat="1" applyFont="1" applyFill="1" applyBorder="1" applyAlignment="1">
      <alignment horizontal="left" wrapText="1"/>
      <protection/>
    </xf>
    <xf numFmtId="49" fontId="61" fillId="19" borderId="28" xfId="55" applyNumberFormat="1" applyFont="1" applyFill="1" applyBorder="1" applyAlignment="1">
      <alignment horizontal="left" wrapText="1"/>
      <protection/>
    </xf>
    <xf numFmtId="49" fontId="64" fillId="19" borderId="27" xfId="55" applyNumberFormat="1" applyFont="1" applyFill="1" applyBorder="1" applyAlignment="1">
      <alignment horizontal="center" wrapText="1"/>
      <protection/>
    </xf>
    <xf numFmtId="49" fontId="8" fillId="19" borderId="15" xfId="58" applyNumberFormat="1" applyFont="1" applyFill="1" applyBorder="1" applyAlignment="1">
      <alignment horizontal="center" vertical="top" wrapText="1"/>
      <protection/>
    </xf>
    <xf numFmtId="49" fontId="43" fillId="19" borderId="15" xfId="58" applyNumberFormat="1" applyFont="1" applyFill="1" applyBorder="1" applyAlignment="1">
      <alignment horizontal="center" vertical="top" wrapText="1"/>
      <protection/>
    </xf>
    <xf numFmtId="49" fontId="43" fillId="19" borderId="15" xfId="53" applyNumberFormat="1" applyFont="1" applyFill="1" applyBorder="1" applyAlignment="1">
      <alignment horizontal="center" vertical="top"/>
      <protection/>
    </xf>
    <xf numFmtId="49" fontId="8" fillId="19" borderId="15" xfId="53" applyNumberFormat="1" applyFont="1" applyFill="1" applyBorder="1" applyAlignment="1">
      <alignment horizontal="center" vertical="top"/>
      <protection/>
    </xf>
    <xf numFmtId="49" fontId="43" fillId="19" borderId="15" xfId="70" applyNumberFormat="1" applyFont="1" applyFill="1" applyBorder="1" applyAlignment="1">
      <alignment horizontal="center" vertical="top"/>
      <protection/>
    </xf>
    <xf numFmtId="49" fontId="8" fillId="19" borderId="15" xfId="70" applyNumberFormat="1" applyFont="1" applyFill="1" applyBorder="1" applyAlignment="1">
      <alignment horizontal="center" vertical="top"/>
      <protection/>
    </xf>
    <xf numFmtId="49" fontId="44" fillId="19" borderId="15" xfId="70" applyNumberFormat="1" applyFont="1" applyFill="1" applyBorder="1" applyAlignment="1">
      <alignment horizontal="center" vertical="top" wrapText="1"/>
      <protection/>
    </xf>
    <xf numFmtId="49" fontId="43" fillId="19" borderId="29" xfId="58" applyNumberFormat="1" applyFont="1" applyFill="1" applyBorder="1" applyAlignment="1">
      <alignment horizontal="center" vertical="top" wrapText="1"/>
      <protection/>
    </xf>
    <xf numFmtId="49" fontId="8" fillId="19" borderId="27" xfId="0" applyNumberFormat="1" applyFont="1" applyFill="1" applyBorder="1" applyAlignment="1">
      <alignment horizontal="center" wrapText="1"/>
    </xf>
    <xf numFmtId="49" fontId="58" fillId="19" borderId="15" xfId="58" applyNumberFormat="1" applyFont="1" applyFill="1" applyBorder="1" applyAlignment="1">
      <alignment horizontal="center" vertical="top" wrapText="1"/>
      <protection/>
    </xf>
    <xf numFmtId="4" fontId="44" fillId="2" borderId="15" xfId="0" applyNumberFormat="1" applyFont="1" applyFill="1" applyBorder="1" applyAlignment="1">
      <alignment horizontal="center"/>
    </xf>
    <xf numFmtId="190" fontId="0" fillId="6" borderId="15" xfId="0" applyNumberFormat="1" applyFill="1" applyBorder="1" applyAlignment="1">
      <alignment vertical="top"/>
    </xf>
    <xf numFmtId="4" fontId="43" fillId="2" borderId="15" xfId="0" applyNumberFormat="1" applyFont="1" applyFill="1" applyBorder="1" applyAlignment="1">
      <alignment horizontal="center"/>
    </xf>
    <xf numFmtId="4" fontId="42" fillId="20" borderId="15" xfId="0" applyNumberFormat="1" applyFont="1" applyFill="1" applyBorder="1" applyAlignment="1">
      <alignment horizontal="center"/>
    </xf>
    <xf numFmtId="4" fontId="42" fillId="0" borderId="15" xfId="0" applyNumberFormat="1" applyFont="1" applyFill="1" applyBorder="1" applyAlignment="1">
      <alignment horizontal="center"/>
    </xf>
    <xf numFmtId="0" fontId="65" fillId="19" borderId="15" xfId="59" applyFont="1" applyFill="1" applyBorder="1" applyAlignment="1">
      <alignment horizontal="left" vertical="top" wrapText="1"/>
      <protection/>
    </xf>
    <xf numFmtId="0" fontId="66" fillId="0" borderId="15" xfId="0" applyFont="1" applyBorder="1" applyAlignment="1">
      <alignment horizontal="left" vertical="top" wrapText="1"/>
    </xf>
    <xf numFmtId="0" fontId="55" fillId="0" borderId="0" xfId="0" applyFont="1" applyAlignment="1">
      <alignment horizontal="justify" vertical="center"/>
    </xf>
    <xf numFmtId="2" fontId="14" fillId="0" borderId="0" xfId="53" applyNumberFormat="1">
      <alignment/>
      <protection/>
    </xf>
    <xf numFmtId="191" fontId="19" fillId="23" borderId="15" xfId="0" applyNumberFormat="1" applyFont="1" applyFill="1" applyBorder="1" applyAlignment="1">
      <alignment horizontal="right" vertical="top"/>
    </xf>
    <xf numFmtId="0" fontId="12" fillId="0" borderId="0" xfId="57" applyFont="1" applyFill="1" applyAlignment="1">
      <alignment horizontal="center" wrapText="1"/>
      <protection/>
    </xf>
    <xf numFmtId="0" fontId="53" fillId="0" borderId="0" xfId="0" applyFont="1" applyAlignment="1">
      <alignment horizontal="center" vertical="top" wrapText="1"/>
    </xf>
    <xf numFmtId="0" fontId="53" fillId="0" borderId="0" xfId="0" applyFont="1" applyAlignment="1">
      <alignment horizontal="left" vertical="top" wrapText="1"/>
    </xf>
    <xf numFmtId="0" fontId="12" fillId="0" borderId="0" xfId="57" applyFont="1" applyFill="1" applyAlignment="1">
      <alignment horizontal="center" vertical="top" wrapText="1"/>
      <protection/>
    </xf>
    <xf numFmtId="0" fontId="43" fillId="0" borderId="0" xfId="57" applyFont="1" applyAlignment="1">
      <alignment horizontal="center"/>
      <protection/>
    </xf>
    <xf numFmtId="0" fontId="44" fillId="0" borderId="15" xfId="57" applyFont="1" applyBorder="1" applyAlignment="1">
      <alignment vertical="top" wrapText="1"/>
      <protection/>
    </xf>
    <xf numFmtId="0" fontId="44" fillId="0" borderId="24" xfId="57" applyFont="1" applyBorder="1" applyAlignment="1">
      <alignment horizontal="center" vertical="top" wrapText="1"/>
      <protection/>
    </xf>
    <xf numFmtId="0" fontId="44" fillId="0" borderId="26" xfId="57" applyFont="1" applyBorder="1" applyAlignment="1">
      <alignment horizontal="center" vertical="top" wrapText="1"/>
      <protection/>
    </xf>
    <xf numFmtId="0" fontId="53" fillId="0" borderId="0" xfId="0" applyFont="1" applyAlignment="1">
      <alignment horizontal="right" vertical="top" wrapText="1"/>
    </xf>
    <xf numFmtId="0" fontId="8" fillId="0" borderId="0" xfId="57" applyFont="1" applyAlignment="1">
      <alignment horizontal="center" wrapText="1"/>
      <protection/>
    </xf>
    <xf numFmtId="0" fontId="44" fillId="0" borderId="24" xfId="57" applyFont="1" applyBorder="1" applyAlignment="1">
      <alignment vertical="center" wrapText="1"/>
      <protection/>
    </xf>
    <xf numFmtId="0" fontId="44" fillId="0" borderId="26" xfId="57" applyFont="1" applyBorder="1" applyAlignment="1">
      <alignment vertical="center" wrapText="1"/>
      <protection/>
    </xf>
    <xf numFmtId="0" fontId="44" fillId="0" borderId="24" xfId="57" applyFont="1" applyBorder="1" applyAlignment="1">
      <alignment horizontal="center" wrapText="1"/>
      <protection/>
    </xf>
    <xf numFmtId="0" fontId="44" fillId="0" borderId="26" xfId="57" applyFont="1" applyBorder="1" applyAlignment="1">
      <alignment horizontal="center" wrapText="1"/>
      <protection/>
    </xf>
    <xf numFmtId="0" fontId="44" fillId="0" borderId="24" xfId="57" applyFont="1" applyBorder="1" applyAlignment="1">
      <alignment horizontal="center" vertical="center" wrapText="1"/>
      <protection/>
    </xf>
    <xf numFmtId="0" fontId="44" fillId="0" borderId="26" xfId="57" applyFont="1" applyBorder="1" applyAlignment="1">
      <alignment horizontal="center" vertical="center" wrapText="1"/>
      <protection/>
    </xf>
    <xf numFmtId="3" fontId="12" fillId="0" borderId="30" xfId="59" applyNumberFormat="1" applyFont="1" applyFill="1" applyBorder="1" applyAlignment="1">
      <alignment horizontal="center" vertical="center" wrapText="1"/>
      <protection/>
    </xf>
    <xf numFmtId="3" fontId="12" fillId="0" borderId="31" xfId="59" applyNumberFormat="1" applyFont="1" applyFill="1" applyBorder="1" applyAlignment="1">
      <alignment horizontal="center" vertical="center" wrapText="1"/>
      <protection/>
    </xf>
    <xf numFmtId="0" fontId="12" fillId="0" borderId="15" xfId="59" applyFont="1" applyFill="1" applyBorder="1" applyAlignment="1">
      <alignment horizontal="left"/>
      <protection/>
    </xf>
    <xf numFmtId="0" fontId="12" fillId="0" borderId="0" xfId="59" applyFont="1" applyFill="1" applyBorder="1" applyAlignment="1">
      <alignment horizontal="center" vertical="center" wrapText="1"/>
      <protection/>
    </xf>
    <xf numFmtId="0" fontId="7" fillId="0" borderId="0" xfId="59" applyFont="1" applyFill="1" applyBorder="1" applyAlignment="1">
      <alignment horizontal="center" vertical="center" wrapText="1"/>
      <protection/>
    </xf>
    <xf numFmtId="49" fontId="7" fillId="0" borderId="32" xfId="59" applyNumberFormat="1" applyFont="1" applyFill="1" applyBorder="1" applyAlignment="1">
      <alignment horizontal="center" vertical="center"/>
      <protection/>
    </xf>
    <xf numFmtId="49" fontId="7" fillId="0" borderId="33" xfId="59" applyNumberFormat="1" applyFont="1" applyFill="1" applyBorder="1" applyAlignment="1">
      <alignment horizontal="center" vertical="center"/>
      <protection/>
    </xf>
    <xf numFmtId="0" fontId="12" fillId="0" borderId="34" xfId="59" applyFont="1" applyFill="1" applyBorder="1" applyAlignment="1">
      <alignment horizontal="center" vertical="center" wrapText="1"/>
      <protection/>
    </xf>
    <xf numFmtId="0" fontId="12" fillId="0" borderId="24" xfId="59" applyFont="1" applyFill="1" applyBorder="1" applyAlignment="1">
      <alignment horizontal="center" vertical="center" wrapText="1"/>
      <protection/>
    </xf>
    <xf numFmtId="0" fontId="12" fillId="0" borderId="19" xfId="59" applyFont="1" applyFill="1" applyBorder="1" applyAlignment="1">
      <alignment horizontal="center" vertical="center" wrapText="1"/>
      <protection/>
    </xf>
    <xf numFmtId="0" fontId="12" fillId="0" borderId="34" xfId="59" applyFont="1" applyFill="1" applyBorder="1" applyAlignment="1">
      <alignment horizontal="center" vertical="center"/>
      <protection/>
    </xf>
    <xf numFmtId="0" fontId="12" fillId="0" borderId="29" xfId="59" applyFont="1" applyFill="1" applyBorder="1" applyAlignment="1">
      <alignment horizontal="left"/>
      <protection/>
    </xf>
    <xf numFmtId="0" fontId="12" fillId="0" borderId="17" xfId="59" applyFont="1" applyFill="1" applyBorder="1" applyAlignment="1">
      <alignment horizontal="left"/>
      <protection/>
    </xf>
    <xf numFmtId="0" fontId="7" fillId="0" borderId="0" xfId="59" applyFont="1" applyFill="1" applyBorder="1" applyAlignment="1">
      <alignment horizontal="right" wrapText="1"/>
      <protection/>
    </xf>
    <xf numFmtId="49" fontId="7" fillId="0" borderId="35" xfId="59" applyNumberFormat="1" applyFont="1" applyFill="1" applyBorder="1" applyAlignment="1">
      <alignment horizontal="center" vertical="center"/>
      <protection/>
    </xf>
    <xf numFmtId="49" fontId="7" fillId="0" borderId="36" xfId="59" applyNumberFormat="1" applyFont="1" applyFill="1" applyBorder="1" applyAlignment="1">
      <alignment horizontal="center" vertical="center"/>
      <protection/>
    </xf>
    <xf numFmtId="0" fontId="12" fillId="0" borderId="37" xfId="59" applyFont="1" applyFill="1" applyBorder="1" applyAlignment="1">
      <alignment horizontal="center" vertical="center" wrapText="1"/>
      <protection/>
    </xf>
    <xf numFmtId="0" fontId="12" fillId="0" borderId="26" xfId="59" applyFont="1" applyFill="1" applyBorder="1" applyAlignment="1">
      <alignment horizontal="center" vertical="center" wrapText="1"/>
      <protection/>
    </xf>
    <xf numFmtId="0" fontId="12" fillId="0" borderId="38" xfId="59" applyFont="1" applyFill="1" applyBorder="1" applyAlignment="1">
      <alignment horizontal="center" vertical="center" wrapText="1"/>
      <protection/>
    </xf>
    <xf numFmtId="0" fontId="7" fillId="0" borderId="15" xfId="58" applyFont="1" applyBorder="1" applyAlignment="1">
      <alignment horizontal="center" vertical="center" wrapText="1"/>
      <protection/>
    </xf>
    <xf numFmtId="0" fontId="15" fillId="0" borderId="15" xfId="58" applyFont="1" applyBorder="1" applyAlignment="1">
      <alignment horizontal="center" vertical="center" wrapText="1"/>
      <protection/>
    </xf>
    <xf numFmtId="0" fontId="12" fillId="0" borderId="0" xfId="59" applyFont="1" applyFill="1" applyBorder="1" applyAlignment="1">
      <alignment horizontal="center"/>
      <protection/>
    </xf>
    <xf numFmtId="0" fontId="8" fillId="0" borderId="0" xfId="59" applyFont="1" applyFill="1" applyBorder="1" applyAlignment="1">
      <alignment horizontal="left" wrapText="1"/>
      <protection/>
    </xf>
    <xf numFmtId="49" fontId="7" fillId="0" borderId="0" xfId="59" applyNumberFormat="1" applyFont="1" applyFill="1" applyBorder="1" applyAlignment="1">
      <alignment horizontal="center" vertical="center"/>
      <protection/>
    </xf>
    <xf numFmtId="0" fontId="12" fillId="0" borderId="0" xfId="0" applyFont="1" applyAlignment="1">
      <alignment horizontal="center" wrapText="1"/>
    </xf>
    <xf numFmtId="0" fontId="43" fillId="0" borderId="0" xfId="0" applyFont="1" applyAlignment="1">
      <alignment horizontal="center" wrapText="1"/>
    </xf>
    <xf numFmtId="0" fontId="46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49" fontId="42" fillId="0" borderId="29" xfId="60" applyNumberFormat="1" applyFont="1" applyFill="1" applyBorder="1" applyAlignment="1">
      <alignment horizontal="center" vertical="center" wrapText="1"/>
      <protection/>
    </xf>
    <xf numFmtId="49" fontId="42" fillId="0" borderId="17" xfId="60" applyNumberFormat="1" applyFont="1" applyFill="1" applyBorder="1" applyAlignment="1">
      <alignment horizontal="center" vertical="center" wrapText="1"/>
      <protection/>
    </xf>
    <xf numFmtId="0" fontId="8" fillId="0" borderId="29" xfId="60" applyFont="1" applyFill="1" applyBorder="1" applyAlignment="1">
      <alignment horizontal="left" vertical="center" wrapText="1"/>
      <protection/>
    </xf>
    <xf numFmtId="0" fontId="8" fillId="0" borderId="16" xfId="60" applyFont="1" applyFill="1" applyBorder="1" applyAlignment="1">
      <alignment horizontal="left" vertical="center" wrapText="1"/>
      <protection/>
    </xf>
    <xf numFmtId="0" fontId="8" fillId="0" borderId="17" xfId="60" applyFont="1" applyFill="1" applyBorder="1" applyAlignment="1">
      <alignment horizontal="left" vertical="center" wrapText="1"/>
      <protection/>
    </xf>
    <xf numFmtId="0" fontId="8" fillId="0" borderId="29" xfId="60" applyFont="1" applyFill="1" applyBorder="1" applyAlignment="1">
      <alignment horizontal="left" wrapText="1"/>
      <protection/>
    </xf>
    <xf numFmtId="0" fontId="8" fillId="0" borderId="16" xfId="60" applyFont="1" applyFill="1" applyBorder="1" applyAlignment="1">
      <alignment horizontal="left" wrapText="1"/>
      <protection/>
    </xf>
    <xf numFmtId="0" fontId="8" fillId="0" borderId="17" xfId="60" applyFont="1" applyFill="1" applyBorder="1" applyAlignment="1">
      <alignment horizontal="left" wrapText="1"/>
      <protection/>
    </xf>
    <xf numFmtId="0" fontId="43" fillId="0" borderId="29" xfId="60" applyFont="1" applyFill="1" applyBorder="1" applyAlignment="1">
      <alignment horizontal="left" vertical="center" wrapText="1"/>
      <protection/>
    </xf>
    <xf numFmtId="0" fontId="43" fillId="0" borderId="16" xfId="60" applyFont="1" applyFill="1" applyBorder="1" applyAlignment="1">
      <alignment horizontal="left" vertical="center" wrapText="1"/>
      <protection/>
    </xf>
    <xf numFmtId="0" fontId="43" fillId="0" borderId="17" xfId="60" applyFont="1" applyFill="1" applyBorder="1" applyAlignment="1">
      <alignment horizontal="left" vertical="center" wrapText="1"/>
      <protection/>
    </xf>
    <xf numFmtId="0" fontId="8" fillId="0" borderId="29" xfId="61" applyFont="1" applyFill="1" applyBorder="1" applyAlignment="1">
      <alignment horizontal="left" vertical="center" wrapText="1"/>
      <protection/>
    </xf>
    <xf numFmtId="0" fontId="8" fillId="0" borderId="16" xfId="61" applyFont="1" applyFill="1" applyBorder="1" applyAlignment="1">
      <alignment horizontal="left" vertical="center" wrapText="1"/>
      <protection/>
    </xf>
    <xf numFmtId="0" fontId="8" fillId="0" borderId="17" xfId="61" applyFont="1" applyFill="1" applyBorder="1" applyAlignment="1">
      <alignment horizontal="left" vertical="center" wrapText="1"/>
      <protection/>
    </xf>
    <xf numFmtId="0" fontId="42" fillId="0" borderId="29" xfId="60" applyFont="1" applyFill="1" applyBorder="1" applyAlignment="1">
      <alignment horizontal="center" vertical="center" wrapText="1"/>
      <protection/>
    </xf>
    <xf numFmtId="0" fontId="42" fillId="0" borderId="16" xfId="60" applyFont="1" applyFill="1" applyBorder="1" applyAlignment="1">
      <alignment horizontal="center" vertical="center" wrapText="1"/>
      <protection/>
    </xf>
    <xf numFmtId="0" fontId="42" fillId="0" borderId="17" xfId="60" applyFont="1" applyFill="1" applyBorder="1" applyAlignment="1">
      <alignment horizontal="center" vertical="center" wrapText="1"/>
      <protection/>
    </xf>
    <xf numFmtId="0" fontId="42" fillId="0" borderId="29" xfId="60" applyFont="1" applyFill="1" applyBorder="1" applyAlignment="1">
      <alignment horizontal="left" vertical="center" wrapText="1"/>
      <protection/>
    </xf>
    <xf numFmtId="0" fontId="42" fillId="0" borderId="16" xfId="60" applyFont="1" applyFill="1" applyBorder="1" applyAlignment="1">
      <alignment horizontal="left" vertical="center" wrapText="1"/>
      <protection/>
    </xf>
    <xf numFmtId="0" fontId="42" fillId="0" borderId="17" xfId="60" applyFont="1" applyFill="1" applyBorder="1" applyAlignment="1">
      <alignment horizontal="left" vertical="center" wrapText="1"/>
      <protection/>
    </xf>
    <xf numFmtId="0" fontId="8" fillId="0" borderId="29" xfId="60" applyFont="1" applyBorder="1" applyAlignment="1">
      <alignment horizontal="left" vertical="center" wrapText="1"/>
      <protection/>
    </xf>
    <xf numFmtId="0" fontId="8" fillId="0" borderId="16" xfId="60" applyFont="1" applyBorder="1" applyAlignment="1">
      <alignment horizontal="left" vertical="center" wrapText="1"/>
      <protection/>
    </xf>
    <xf numFmtId="0" fontId="8" fillId="0" borderId="17" xfId="60" applyFont="1" applyBorder="1" applyAlignment="1">
      <alignment horizontal="left" vertical="center" wrapText="1"/>
      <protection/>
    </xf>
    <xf numFmtId="0" fontId="18" fillId="0" borderId="0" xfId="60" applyFont="1" applyAlignment="1">
      <alignment horizontal="center" wrapText="1"/>
      <protection/>
    </xf>
    <xf numFmtId="0" fontId="42" fillId="0" borderId="15" xfId="60" applyFont="1" applyFill="1" applyBorder="1" applyAlignment="1">
      <alignment horizontal="center" vertical="center" wrapText="1"/>
      <protection/>
    </xf>
    <xf numFmtId="0" fontId="8" fillId="0" borderId="0" xfId="53" applyFont="1" applyAlignment="1">
      <alignment horizontal="left" wrapText="1"/>
      <protection/>
    </xf>
    <xf numFmtId="0" fontId="7" fillId="0" borderId="10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7" fillId="0" borderId="39" xfId="0" applyFont="1" applyBorder="1" applyAlignment="1">
      <alignment horizontal="center" vertical="top" wrapText="1"/>
    </xf>
    <xf numFmtId="0" fontId="7" fillId="0" borderId="40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41" xfId="0" applyFont="1" applyBorder="1" applyAlignment="1">
      <alignment horizontal="center" vertical="top" wrapText="1"/>
    </xf>
    <xf numFmtId="0" fontId="7" fillId="0" borderId="42" xfId="0" applyFont="1" applyBorder="1" applyAlignment="1">
      <alignment horizontal="center" vertical="top" wrapText="1"/>
    </xf>
    <xf numFmtId="0" fontId="7" fillId="0" borderId="43" xfId="0" applyFont="1" applyBorder="1" applyAlignment="1">
      <alignment horizontal="center" vertical="top" wrapText="1"/>
    </xf>
    <xf numFmtId="0" fontId="7" fillId="0" borderId="24" xfId="58" applyFont="1" applyBorder="1" applyAlignment="1">
      <alignment horizontal="center" vertical="center" wrapText="1"/>
      <protection/>
    </xf>
    <xf numFmtId="0" fontId="7" fillId="0" borderId="26" xfId="58" applyFont="1" applyBorder="1" applyAlignment="1">
      <alignment horizontal="center" vertical="center" wrapText="1"/>
      <protection/>
    </xf>
    <xf numFmtId="0" fontId="7" fillId="0" borderId="24" xfId="58" applyFont="1" applyBorder="1" applyAlignment="1">
      <alignment horizontal="center" vertical="top" wrapText="1"/>
      <protection/>
    </xf>
    <xf numFmtId="0" fontId="7" fillId="0" borderId="26" xfId="58" applyFont="1" applyBorder="1" applyAlignment="1">
      <alignment horizontal="center" vertical="top" wrapText="1"/>
      <protection/>
    </xf>
    <xf numFmtId="0" fontId="15" fillId="0" borderId="15" xfId="58" applyFont="1" applyBorder="1" applyAlignment="1">
      <alignment horizontal="center" vertical="top" wrapText="1"/>
      <protection/>
    </xf>
    <xf numFmtId="49" fontId="14" fillId="0" borderId="15" xfId="0" applyNumberFormat="1" applyFont="1" applyBorder="1" applyAlignment="1">
      <alignment horizontal="center"/>
    </xf>
    <xf numFmtId="49" fontId="14" fillId="0" borderId="11" xfId="0" applyNumberFormat="1" applyFont="1" applyBorder="1" applyAlignment="1">
      <alignment horizontal="center" vertical="center" wrapText="1"/>
    </xf>
    <xf numFmtId="0" fontId="14" fillId="0" borderId="44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45" xfId="0" applyFont="1" applyBorder="1" applyAlignment="1">
      <alignment horizontal="center" vertical="center" wrapText="1"/>
    </xf>
    <xf numFmtId="49" fontId="14" fillId="0" borderId="45" xfId="0" applyNumberFormat="1" applyFont="1" applyBorder="1" applyAlignment="1">
      <alignment horizontal="center" vertical="center" wrapText="1"/>
    </xf>
    <xf numFmtId="49" fontId="14" fillId="0" borderId="25" xfId="0" applyNumberFormat="1" applyFont="1" applyBorder="1" applyAlignment="1">
      <alignment horizontal="center" vertical="center"/>
    </xf>
    <xf numFmtId="49" fontId="14" fillId="0" borderId="11" xfId="0" applyNumberFormat="1" applyFont="1" applyBorder="1" applyAlignment="1">
      <alignment horizontal="center" vertical="center"/>
    </xf>
    <xf numFmtId="49" fontId="64" fillId="19" borderId="46" xfId="55" applyNumberFormat="1" applyFont="1" applyFill="1" applyBorder="1" applyAlignment="1">
      <alignment horizontal="center" wrapText="1"/>
      <protection/>
    </xf>
    <xf numFmtId="49" fontId="8" fillId="19" borderId="46" xfId="0" applyNumberFormat="1" applyFont="1" applyFill="1" applyBorder="1" applyAlignment="1">
      <alignment horizontal="center" wrapText="1"/>
    </xf>
    <xf numFmtId="183" fontId="41" fillId="0" borderId="17" xfId="53" applyNumberFormat="1" applyFont="1" applyBorder="1" applyAlignment="1">
      <alignment horizontal="center" vertical="top"/>
      <protection/>
    </xf>
    <xf numFmtId="0" fontId="41" fillId="0" borderId="17" xfId="53" applyFont="1" applyFill="1" applyBorder="1" applyAlignment="1">
      <alignment horizontal="center" vertical="top"/>
      <protection/>
    </xf>
    <xf numFmtId="0" fontId="41" fillId="0" borderId="17" xfId="53" applyFont="1" applyBorder="1" applyAlignment="1">
      <alignment horizontal="center" vertical="top"/>
      <protection/>
    </xf>
    <xf numFmtId="0" fontId="52" fillId="0" borderId="15" xfId="0" applyFont="1" applyBorder="1" applyAlignment="1">
      <alignment vertical="center" wrapText="1"/>
    </xf>
    <xf numFmtId="0" fontId="60" fillId="0" borderId="15" xfId="0" applyFont="1" applyBorder="1" applyAlignment="1">
      <alignment horizontal="justify" vertical="center" wrapText="1"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_8Приложение № 6-7" xfId="56"/>
    <cellStyle name="Обычный_8Приложение № 6-7 2" xfId="57"/>
    <cellStyle name="Обычный_Лист1 2" xfId="58"/>
    <cellStyle name="Обычный_Прил 14 (ДЦП)_ 2013 2" xfId="59"/>
    <cellStyle name="Обычный_прилож 1,2" xfId="60"/>
    <cellStyle name="Обычный_Приложения 3-7,10,11" xfId="61"/>
    <cellStyle name="Обычный_расходы 2009 2" xfId="62"/>
    <cellStyle name="Обычный_ФУНКЦ, ГРБС, ВЕДОМСТ" xfId="63"/>
    <cellStyle name="Followed Hyperlink" xfId="64"/>
    <cellStyle name="Плохой" xfId="65"/>
    <cellStyle name="Пояснение" xfId="66"/>
    <cellStyle name="Примечание" xfId="67"/>
    <cellStyle name="Percent" xfId="68"/>
    <cellStyle name="Связанная ячейка" xfId="69"/>
    <cellStyle name="Стиль 1" xfId="70"/>
    <cellStyle name="Стиль 1 2" xfId="71"/>
    <cellStyle name="Текст предупреждения" xfId="72"/>
    <cellStyle name="Comma" xfId="73"/>
    <cellStyle name="Comma [0]" xfId="74"/>
    <cellStyle name="Финансовый 2" xfId="75"/>
    <cellStyle name="Хороший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53;&#1086;&#1074;&#1072;&#1103;%20&#1087;&#1072;&#1087;&#1082;&#1072;%20(2)\&#1055;&#1088;&#1086;&#1077;&#1082;&#1090;%20&#1073;&#1102;&#1076;&#1078;&#1077;&#1090;&#1072;%20&#1085;&#1072;%202014%20&#1075;&#1086;\&#1055;&#1088;&#1086;&#1077;&#1082;&#1090;%20&#1073;&#1102;&#1076;&#1078;&#1077;&#1090;&#1072;%20&#1074;%201%20&#1095;&#1090;&#1077;&#1085;&#1080;&#1080;\8&#1055;&#1088;&#1080;&#1083;&#1086;&#1078;&#1077;&#1085;&#1080;&#1077;%20&#8470;%206-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8"/>
      <sheetName val="Приложение 7"/>
      <sheetName val="свод бюджет"/>
    </sheetNames>
    <sheetDataSet>
      <sheetData sheetId="2">
        <row r="13">
          <cell r="B13">
            <v>-3503.7999999999997</v>
          </cell>
        </row>
        <row r="14">
          <cell r="B14">
            <v>3494.1</v>
          </cell>
          <cell r="D14">
            <v>3494.1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F41"/>
  <sheetViews>
    <sheetView zoomScale="85" zoomScaleNormal="85" zoomScalePageLayoutView="0" workbookViewId="0" topLeftCell="A10">
      <selection activeCell="A1" sqref="A1:D32"/>
    </sheetView>
  </sheetViews>
  <sheetFormatPr defaultColWidth="9.125" defaultRowHeight="12.75"/>
  <cols>
    <col min="1" max="1" width="62.625" style="319" customWidth="1"/>
    <col min="2" max="2" width="25.50390625" style="319" customWidth="1"/>
    <col min="3" max="3" width="12.50390625" style="291" customWidth="1"/>
    <col min="4" max="4" width="10.375" style="291" bestFit="1" customWidth="1"/>
    <col min="5" max="16384" width="9.125" style="291" customWidth="1"/>
  </cols>
  <sheetData>
    <row r="1" spans="1:6" ht="15" customHeight="1">
      <c r="A1" s="305"/>
      <c r="B1" s="361" t="s">
        <v>511</v>
      </c>
      <c r="C1" s="361"/>
      <c r="D1" s="361"/>
      <c r="E1"/>
      <c r="F1"/>
    </row>
    <row r="2" spans="1:6" ht="19.5" customHeight="1">
      <c r="A2" s="306"/>
      <c r="B2" s="362" t="s">
        <v>386</v>
      </c>
      <c r="C2" s="362"/>
      <c r="D2" s="362"/>
      <c r="E2" s="22"/>
      <c r="F2" s="22"/>
    </row>
    <row r="3" spans="1:2" ht="38.25" customHeight="1">
      <c r="A3" s="360" t="s">
        <v>439</v>
      </c>
      <c r="B3" s="360"/>
    </row>
    <row r="4" spans="1:2" ht="12.75">
      <c r="A4" s="320"/>
      <c r="B4" s="320"/>
    </row>
    <row r="5" spans="1:4" s="307" customFormat="1" ht="13.5">
      <c r="A5" s="310" t="s">
        <v>6</v>
      </c>
      <c r="B5" s="310" t="s">
        <v>105</v>
      </c>
      <c r="C5" s="321">
        <v>2019</v>
      </c>
      <c r="D5" s="321">
        <v>2020</v>
      </c>
    </row>
    <row r="6" spans="1:4" s="307" customFormat="1" ht="13.5">
      <c r="A6" s="311" t="s">
        <v>106</v>
      </c>
      <c r="B6" s="312" t="s">
        <v>107</v>
      </c>
      <c r="C6" s="330">
        <f>C7+C12+C17+C29</f>
        <v>235.70000000001048</v>
      </c>
      <c r="D6" s="330">
        <f>D7+D12+D17+D29</f>
        <v>193.09999999999934</v>
      </c>
    </row>
    <row r="7" spans="1:4" s="307" customFormat="1" ht="27">
      <c r="A7" s="311" t="s">
        <v>108</v>
      </c>
      <c r="B7" s="312" t="s">
        <v>109</v>
      </c>
      <c r="C7" s="330">
        <f>C8-C10</f>
        <v>0</v>
      </c>
      <c r="D7" s="330">
        <f>D8-D10</f>
        <v>0</v>
      </c>
    </row>
    <row r="8" spans="1:4" s="307" customFormat="1" ht="27">
      <c r="A8" s="313" t="s">
        <v>110</v>
      </c>
      <c r="B8" s="314" t="s">
        <v>111</v>
      </c>
      <c r="C8" s="316">
        <f>C9</f>
        <v>0</v>
      </c>
      <c r="D8" s="316">
        <f>D9</f>
        <v>0</v>
      </c>
    </row>
    <row r="9" spans="1:4" s="307" customFormat="1" ht="41.25">
      <c r="A9" s="313" t="s">
        <v>112</v>
      </c>
      <c r="B9" s="314" t="s">
        <v>166</v>
      </c>
      <c r="C9" s="316"/>
      <c r="D9" s="316"/>
    </row>
    <row r="10" spans="1:4" s="307" customFormat="1" ht="27">
      <c r="A10" s="313" t="s">
        <v>113</v>
      </c>
      <c r="B10" s="314" t="s">
        <v>114</v>
      </c>
      <c r="C10" s="316">
        <f>C11</f>
        <v>0</v>
      </c>
      <c r="D10" s="316">
        <f>D11</f>
        <v>0</v>
      </c>
    </row>
    <row r="11" spans="1:4" s="307" customFormat="1" ht="27">
      <c r="A11" s="313" t="s">
        <v>115</v>
      </c>
      <c r="B11" s="314" t="s">
        <v>167</v>
      </c>
      <c r="C11" s="316">
        <v>0</v>
      </c>
      <c r="D11" s="316">
        <v>0</v>
      </c>
    </row>
    <row r="12" spans="1:4" s="307" customFormat="1" ht="27">
      <c r="A12" s="311" t="s">
        <v>149</v>
      </c>
      <c r="B12" s="312" t="s">
        <v>116</v>
      </c>
      <c r="C12" s="330">
        <f>C13-C15</f>
        <v>235.72</v>
      </c>
      <c r="D12" s="330">
        <f>D13-D15</f>
        <v>193.13</v>
      </c>
    </row>
    <row r="13" spans="1:4" s="307" customFormat="1" ht="27">
      <c r="A13" s="313" t="s">
        <v>117</v>
      </c>
      <c r="B13" s="314" t="s">
        <v>118</v>
      </c>
      <c r="C13" s="316">
        <f>C14</f>
        <v>235.72</v>
      </c>
      <c r="D13" s="316">
        <f>D14</f>
        <v>193.13</v>
      </c>
    </row>
    <row r="14" spans="1:4" s="307" customFormat="1" ht="41.25">
      <c r="A14" s="313" t="s">
        <v>119</v>
      </c>
      <c r="B14" s="314" t="s">
        <v>168</v>
      </c>
      <c r="C14" s="316">
        <v>235.72</v>
      </c>
      <c r="D14" s="316">
        <v>193.13</v>
      </c>
    </row>
    <row r="15" spans="1:4" s="307" customFormat="1" ht="41.25">
      <c r="A15" s="313" t="s">
        <v>120</v>
      </c>
      <c r="B15" s="314" t="s">
        <v>121</v>
      </c>
      <c r="C15" s="331"/>
      <c r="D15" s="331"/>
    </row>
    <row r="16" spans="1:4" s="307" customFormat="1" ht="41.25">
      <c r="A16" s="313" t="s">
        <v>122</v>
      </c>
      <c r="B16" s="314" t="s">
        <v>169</v>
      </c>
      <c r="C16" s="331">
        <v>0</v>
      </c>
      <c r="D16" s="331">
        <v>0</v>
      </c>
    </row>
    <row r="17" spans="1:4" s="307" customFormat="1" ht="27">
      <c r="A17" s="311" t="s">
        <v>123</v>
      </c>
      <c r="B17" s="312" t="s">
        <v>124</v>
      </c>
      <c r="C17" s="315">
        <f>C18+C23</f>
        <v>-0.01999999998952262</v>
      </c>
      <c r="D17" s="315">
        <f>D18+D23</f>
        <v>-0.030000000000654836</v>
      </c>
    </row>
    <row r="18" spans="1:4" s="307" customFormat="1" ht="13.5">
      <c r="A18" s="313" t="s">
        <v>125</v>
      </c>
      <c r="B18" s="314" t="s">
        <v>126</v>
      </c>
      <c r="C18" s="331">
        <f>(-79844.9)-235.72</f>
        <v>-80080.62</v>
      </c>
      <c r="D18" s="331">
        <f>(-8683.2)-193.13</f>
        <v>-8876.33</v>
      </c>
    </row>
    <row r="19" spans="1:4" s="307" customFormat="1" ht="13.5">
      <c r="A19" s="313" t="s">
        <v>127</v>
      </c>
      <c r="B19" s="314" t="s">
        <v>128</v>
      </c>
      <c r="C19" s="331">
        <f>(-79844.9)-235.72</f>
        <v>-80080.62</v>
      </c>
      <c r="D19" s="331">
        <f>(-8683.2)-193.13</f>
        <v>-8876.33</v>
      </c>
    </row>
    <row r="20" spans="1:4" s="307" customFormat="1" ht="17.25" customHeight="1" hidden="1">
      <c r="A20" s="313" t="s">
        <v>129</v>
      </c>
      <c r="B20" s="314" t="s">
        <v>130</v>
      </c>
      <c r="C20" s="316">
        <f>C21+C22</f>
        <v>0</v>
      </c>
      <c r="D20" s="316">
        <f>D21+D22</f>
        <v>0</v>
      </c>
    </row>
    <row r="21" spans="1:4" s="307" customFormat="1" ht="27" hidden="1">
      <c r="A21" s="313" t="s">
        <v>131</v>
      </c>
      <c r="B21" s="314" t="s">
        <v>132</v>
      </c>
      <c r="C21" s="316">
        <f>'[1]свод бюджет'!C13-C22</f>
        <v>8</v>
      </c>
      <c r="D21" s="316">
        <f>'[1]свод бюджет'!D13-D22</f>
        <v>8</v>
      </c>
    </row>
    <row r="22" spans="1:4" s="307" customFormat="1" ht="27" hidden="1">
      <c r="A22" s="313" t="s">
        <v>131</v>
      </c>
      <c r="B22" s="314" t="s">
        <v>133</v>
      </c>
      <c r="C22" s="316">
        <v>-8</v>
      </c>
      <c r="D22" s="316">
        <v>-8</v>
      </c>
    </row>
    <row r="23" spans="1:4" s="307" customFormat="1" ht="13.5">
      <c r="A23" s="313" t="s">
        <v>134</v>
      </c>
      <c r="B23" s="314" t="s">
        <v>135</v>
      </c>
      <c r="C23" s="316">
        <v>80080.6</v>
      </c>
      <c r="D23" s="316">
        <v>8876.3</v>
      </c>
    </row>
    <row r="24" spans="1:4" s="307" customFormat="1" ht="13.5">
      <c r="A24" s="313" t="s">
        <v>136</v>
      </c>
      <c r="B24" s="314" t="s">
        <v>137</v>
      </c>
      <c r="C24" s="316">
        <v>80080.6</v>
      </c>
      <c r="D24" s="316">
        <v>8876.3</v>
      </c>
    </row>
    <row r="25" spans="1:4" s="307" customFormat="1" ht="13.5" hidden="1">
      <c r="A25" s="313" t="s">
        <v>138</v>
      </c>
      <c r="B25" s="314" t="s">
        <v>139</v>
      </c>
      <c r="C25" s="316">
        <f>C26</f>
        <v>-7.90431</v>
      </c>
      <c r="D25" s="316">
        <f>D26</f>
        <v>3486.19569</v>
      </c>
    </row>
    <row r="26" spans="1:4" s="307" customFormat="1" ht="27" hidden="1">
      <c r="A26" s="313" t="s">
        <v>140</v>
      </c>
      <c r="B26" s="314" t="s">
        <v>141</v>
      </c>
      <c r="C26" s="316">
        <f>'[1]свод бюджет'!C14-C27</f>
        <v>-7.90431</v>
      </c>
      <c r="D26" s="316">
        <f>'[1]свод бюджет'!D14-D27</f>
        <v>3486.19569</v>
      </c>
    </row>
    <row r="27" spans="1:4" s="317" customFormat="1" ht="29.25" customHeight="1" hidden="1">
      <c r="A27" s="313" t="s">
        <v>142</v>
      </c>
      <c r="B27" s="314" t="s">
        <v>143</v>
      </c>
      <c r="C27" s="316">
        <f>C28</f>
        <v>7.90431</v>
      </c>
      <c r="D27" s="316">
        <f>D28</f>
        <v>7.90431</v>
      </c>
    </row>
    <row r="28" spans="1:4" s="317" customFormat="1" ht="27.75" customHeight="1" hidden="1">
      <c r="A28" s="313" t="s">
        <v>144</v>
      </c>
      <c r="B28" s="314" t="s">
        <v>145</v>
      </c>
      <c r="C28" s="316">
        <v>7.90431</v>
      </c>
      <c r="D28" s="316">
        <v>7.90431</v>
      </c>
    </row>
    <row r="29" spans="1:4" s="307" customFormat="1" ht="27">
      <c r="A29" s="311" t="s">
        <v>146</v>
      </c>
      <c r="B29" s="312" t="s">
        <v>147</v>
      </c>
      <c r="C29" s="315"/>
      <c r="D29" s="315"/>
    </row>
    <row r="32" spans="1:3" ht="12.75">
      <c r="A32" s="289" t="s">
        <v>297</v>
      </c>
      <c r="B32"/>
      <c r="C32" s="290" t="s">
        <v>19</v>
      </c>
    </row>
    <row r="34" ht="12.75">
      <c r="D34" s="319"/>
    </row>
    <row r="41" ht="12.75">
      <c r="F41" s="319"/>
    </row>
  </sheetData>
  <sheetProtection/>
  <mergeCells count="3">
    <mergeCell ref="A3:B3"/>
    <mergeCell ref="B1:D1"/>
    <mergeCell ref="B2:D2"/>
  </mergeCells>
  <printOptions/>
  <pageMargins left="0.75" right="0.19" top="0.61" bottom="0.54" header="0.36" footer="0.37"/>
  <pageSetup fitToHeight="2" horizontalDpi="600" verticalDpi="600" orientation="portrait" paperSize="9" scale="70" r:id="rId1"/>
  <headerFooter alignWithMargins="0">
    <oddFooter>&amp;R&amp;P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C00000"/>
  </sheetPr>
  <dimension ref="A1:F35"/>
  <sheetViews>
    <sheetView zoomScalePageLayoutView="0" workbookViewId="0" topLeftCell="A1">
      <selection activeCell="A1" sqref="A1:E35"/>
    </sheetView>
  </sheetViews>
  <sheetFormatPr defaultColWidth="9.00390625" defaultRowHeight="12.75"/>
  <cols>
    <col min="1" max="1" width="50.50390625" style="0" customWidth="1"/>
    <col min="2" max="2" width="12.00390625" style="0" customWidth="1"/>
    <col min="3" max="3" width="13.125" style="0" customWidth="1"/>
    <col min="4" max="4" width="12.50390625" style="0" customWidth="1"/>
    <col min="5" max="5" width="13.625" style="0" customWidth="1"/>
  </cols>
  <sheetData>
    <row r="1" spans="1:6" ht="22.5" customHeight="1">
      <c r="A1" s="2"/>
      <c r="B1" s="362" t="s">
        <v>502</v>
      </c>
      <c r="C1" s="362"/>
      <c r="D1" s="362"/>
      <c r="E1" s="362"/>
      <c r="F1" s="147"/>
    </row>
    <row r="2" spans="1:6" ht="21" customHeight="1">
      <c r="A2" s="2"/>
      <c r="B2" s="362" t="s">
        <v>386</v>
      </c>
      <c r="C2" s="362"/>
      <c r="D2" s="362"/>
      <c r="E2" s="362"/>
      <c r="F2" s="147"/>
    </row>
    <row r="3" spans="1:3" ht="12.75">
      <c r="A3" s="17" t="s">
        <v>448</v>
      </c>
      <c r="B3" s="18"/>
      <c r="C3" s="18"/>
    </row>
    <row r="4" spans="1:3" ht="12.75">
      <c r="A4" s="17" t="s">
        <v>23</v>
      </c>
      <c r="B4" s="18"/>
      <c r="C4" s="18"/>
    </row>
    <row r="5" spans="1:5" ht="12.75">
      <c r="A5" s="19" t="s">
        <v>24</v>
      </c>
      <c r="B5" s="20"/>
      <c r="C5" s="20"/>
      <c r="D5" s="21"/>
      <c r="E5" s="21"/>
    </row>
    <row r="6" spans="1:5" s="90" customFormat="1" ht="12.75">
      <c r="A6" s="93" t="s">
        <v>25</v>
      </c>
      <c r="B6" s="95" t="s">
        <v>26</v>
      </c>
      <c r="C6" s="95" t="s">
        <v>27</v>
      </c>
      <c r="D6" s="94">
        <v>2019</v>
      </c>
      <c r="E6" s="94">
        <v>2020</v>
      </c>
    </row>
    <row r="7" spans="1:5" s="90" customFormat="1" ht="24" customHeight="1">
      <c r="A7" s="96" t="s">
        <v>28</v>
      </c>
      <c r="B7" s="97" t="s">
        <v>29</v>
      </c>
      <c r="C7" s="97" t="s">
        <v>48</v>
      </c>
      <c r="D7" s="98">
        <v>2484.1</v>
      </c>
      <c r="E7" s="98">
        <v>4683.3</v>
      </c>
    </row>
    <row r="8" spans="1:5" s="90" customFormat="1" ht="44.25" customHeight="1">
      <c r="A8" s="99" t="s">
        <v>54</v>
      </c>
      <c r="B8" s="100" t="s">
        <v>29</v>
      </c>
      <c r="C8" s="100" t="s">
        <v>30</v>
      </c>
      <c r="D8" s="101">
        <v>544.8</v>
      </c>
      <c r="E8" s="101">
        <v>550.5</v>
      </c>
    </row>
    <row r="9" spans="1:5" s="90" customFormat="1" ht="57" customHeight="1">
      <c r="A9" s="102" t="s">
        <v>31</v>
      </c>
      <c r="B9" s="100" t="s">
        <v>29</v>
      </c>
      <c r="C9" s="100" t="s">
        <v>32</v>
      </c>
      <c r="D9" s="103">
        <v>5</v>
      </c>
      <c r="E9" s="103">
        <v>5</v>
      </c>
    </row>
    <row r="10" spans="1:5" s="90" customFormat="1" ht="57" customHeight="1">
      <c r="A10" s="102" t="s">
        <v>33</v>
      </c>
      <c r="B10" s="100" t="s">
        <v>29</v>
      </c>
      <c r="C10" s="100" t="s">
        <v>34</v>
      </c>
      <c r="D10" s="103">
        <v>1451.2</v>
      </c>
      <c r="E10" s="103">
        <v>2731.4</v>
      </c>
    </row>
    <row r="11" spans="1:5" s="90" customFormat="1" ht="48" customHeight="1">
      <c r="A11" s="327" t="s">
        <v>381</v>
      </c>
      <c r="B11" s="254" t="s">
        <v>29</v>
      </c>
      <c r="C11" s="254" t="s">
        <v>39</v>
      </c>
      <c r="D11" s="328">
        <v>593.3</v>
      </c>
      <c r="E11" s="103">
        <v>1087.7</v>
      </c>
    </row>
    <row r="12" spans="1:5" s="90" customFormat="1" ht="21" customHeight="1">
      <c r="A12" s="102" t="s">
        <v>83</v>
      </c>
      <c r="B12" s="100" t="s">
        <v>29</v>
      </c>
      <c r="C12" s="100" t="s">
        <v>35</v>
      </c>
      <c r="D12" s="103">
        <v>10</v>
      </c>
      <c r="E12" s="103">
        <v>10</v>
      </c>
    </row>
    <row r="13" spans="1:5" s="90" customFormat="1" ht="25.5" customHeight="1">
      <c r="A13" s="96" t="s">
        <v>36</v>
      </c>
      <c r="B13" s="97" t="s">
        <v>30</v>
      </c>
      <c r="C13" s="97" t="s">
        <v>48</v>
      </c>
      <c r="D13" s="98">
        <v>66.6</v>
      </c>
      <c r="E13" s="98">
        <v>69.2</v>
      </c>
    </row>
    <row r="14" spans="1:5" s="90" customFormat="1" ht="24" customHeight="1">
      <c r="A14" s="104" t="s">
        <v>47</v>
      </c>
      <c r="B14" s="100" t="s">
        <v>30</v>
      </c>
      <c r="C14" s="100" t="s">
        <v>32</v>
      </c>
      <c r="D14" s="103">
        <v>66.6</v>
      </c>
      <c r="E14" s="103">
        <v>69.2</v>
      </c>
    </row>
    <row r="15" spans="1:5" s="90" customFormat="1" ht="24" customHeight="1">
      <c r="A15" s="105" t="s">
        <v>37</v>
      </c>
      <c r="B15" s="97" t="s">
        <v>32</v>
      </c>
      <c r="C15" s="97" t="s">
        <v>48</v>
      </c>
      <c r="D15" s="98">
        <v>39.9</v>
      </c>
      <c r="E15" s="98">
        <v>39.9</v>
      </c>
    </row>
    <row r="16" spans="1:5" s="90" customFormat="1" ht="65.25" customHeight="1">
      <c r="A16" s="106" t="s">
        <v>254</v>
      </c>
      <c r="B16" s="89" t="s">
        <v>32</v>
      </c>
      <c r="C16" s="89" t="s">
        <v>250</v>
      </c>
      <c r="D16" s="107">
        <v>34.9</v>
      </c>
      <c r="E16" s="107">
        <v>34.9</v>
      </c>
    </row>
    <row r="17" spans="1:5" s="90" customFormat="1" ht="51.75" customHeight="1">
      <c r="A17" s="108" t="s">
        <v>49</v>
      </c>
      <c r="B17" s="100" t="s">
        <v>32</v>
      </c>
      <c r="C17" s="100" t="s">
        <v>38</v>
      </c>
      <c r="D17" s="103">
        <v>5</v>
      </c>
      <c r="E17" s="103">
        <v>5</v>
      </c>
    </row>
    <row r="18" spans="1:5" s="90" customFormat="1" ht="22.5" customHeight="1">
      <c r="A18" s="109" t="s">
        <v>50</v>
      </c>
      <c r="B18" s="97" t="s">
        <v>34</v>
      </c>
      <c r="C18" s="97" t="s">
        <v>48</v>
      </c>
      <c r="D18" s="110">
        <f>D19+D20+D21</f>
        <v>2031.8</v>
      </c>
      <c r="E18" s="110">
        <f>E19+E20+E21</f>
        <v>2055.1</v>
      </c>
    </row>
    <row r="19" spans="1:5" s="90" customFormat="1" ht="22.5" customHeight="1">
      <c r="A19" s="111" t="s">
        <v>165</v>
      </c>
      <c r="B19" s="112" t="s">
        <v>34</v>
      </c>
      <c r="C19" s="112" t="s">
        <v>29</v>
      </c>
      <c r="D19" s="113">
        <v>32.3</v>
      </c>
      <c r="E19" s="113">
        <v>32.3</v>
      </c>
    </row>
    <row r="20" spans="1:5" s="90" customFormat="1" ht="19.5" customHeight="1">
      <c r="A20" s="102" t="s">
        <v>266</v>
      </c>
      <c r="B20" s="100" t="s">
        <v>34</v>
      </c>
      <c r="C20" s="100" t="s">
        <v>40</v>
      </c>
      <c r="D20" s="103">
        <v>1989.5</v>
      </c>
      <c r="E20" s="103">
        <v>2012.8</v>
      </c>
    </row>
    <row r="21" spans="1:5" s="90" customFormat="1" ht="32.25" customHeight="1">
      <c r="A21" s="102" t="s">
        <v>41</v>
      </c>
      <c r="B21" s="100" t="s">
        <v>34</v>
      </c>
      <c r="C21" s="100" t="s">
        <v>42</v>
      </c>
      <c r="D21" s="114">
        <v>10</v>
      </c>
      <c r="E21" s="114">
        <v>10</v>
      </c>
    </row>
    <row r="22" spans="1:5" s="90" customFormat="1" ht="26.25" customHeight="1">
      <c r="A22" s="109" t="s">
        <v>51</v>
      </c>
      <c r="B22" s="97" t="s">
        <v>44</v>
      </c>
      <c r="C22" s="97" t="s">
        <v>48</v>
      </c>
      <c r="D22" s="110">
        <v>25</v>
      </c>
      <c r="E22" s="110">
        <v>35</v>
      </c>
    </row>
    <row r="23" spans="1:5" s="90" customFormat="1" ht="26.25" customHeight="1">
      <c r="A23" s="258" t="s">
        <v>353</v>
      </c>
      <c r="B23" s="259" t="s">
        <v>44</v>
      </c>
      <c r="C23" s="259" t="s">
        <v>29</v>
      </c>
      <c r="D23" s="113">
        <v>5</v>
      </c>
      <c r="E23" s="113">
        <v>5</v>
      </c>
    </row>
    <row r="24" spans="1:5" s="90" customFormat="1" ht="13.5">
      <c r="A24" s="115" t="s">
        <v>43</v>
      </c>
      <c r="B24" s="116" t="s">
        <v>44</v>
      </c>
      <c r="C24" s="116" t="s">
        <v>30</v>
      </c>
      <c r="D24" s="103">
        <v>10</v>
      </c>
      <c r="E24" s="103">
        <v>10</v>
      </c>
    </row>
    <row r="25" spans="1:5" s="90" customFormat="1" ht="54.75">
      <c r="A25" s="78" t="s">
        <v>261</v>
      </c>
      <c r="B25" s="117" t="s">
        <v>44</v>
      </c>
      <c r="C25" s="117" t="s">
        <v>32</v>
      </c>
      <c r="D25" s="103">
        <v>10</v>
      </c>
      <c r="E25" s="103">
        <v>20</v>
      </c>
    </row>
    <row r="26" spans="1:5" s="90" customFormat="1" ht="15">
      <c r="A26" s="109" t="s">
        <v>52</v>
      </c>
      <c r="B26" s="118" t="s">
        <v>45</v>
      </c>
      <c r="C26" s="118" t="s">
        <v>48</v>
      </c>
      <c r="D26" s="98">
        <f>D27</f>
        <v>75339.5</v>
      </c>
      <c r="E26" s="98">
        <f>E27</f>
        <v>1900.2</v>
      </c>
    </row>
    <row r="27" spans="1:5" s="90" customFormat="1" ht="15">
      <c r="A27" s="122" t="s">
        <v>53</v>
      </c>
      <c r="B27" s="116" t="s">
        <v>45</v>
      </c>
      <c r="C27" s="116" t="s">
        <v>29</v>
      </c>
      <c r="D27" s="103">
        <v>75339.5</v>
      </c>
      <c r="E27" s="103">
        <v>1900.2</v>
      </c>
    </row>
    <row r="28" spans="1:5" s="90" customFormat="1" ht="15">
      <c r="A28" s="329" t="s">
        <v>383</v>
      </c>
      <c r="B28" s="116" t="s">
        <v>35</v>
      </c>
      <c r="C28" s="116" t="s">
        <v>44</v>
      </c>
      <c r="D28" s="103">
        <v>6.5</v>
      </c>
      <c r="E28" s="103">
        <v>6.5</v>
      </c>
    </row>
    <row r="29" spans="1:5" s="90" customFormat="1" ht="30.75">
      <c r="A29" s="105" t="s">
        <v>171</v>
      </c>
      <c r="B29" s="118" t="s">
        <v>172</v>
      </c>
      <c r="C29" s="118" t="s">
        <v>48</v>
      </c>
      <c r="D29" s="98">
        <f>D30</f>
        <v>83.42</v>
      </c>
      <c r="E29" s="98">
        <f>E30</f>
        <v>83.42</v>
      </c>
    </row>
    <row r="30" spans="1:5" s="90" customFormat="1" ht="15">
      <c r="A30" s="104" t="s">
        <v>79</v>
      </c>
      <c r="B30" s="116" t="s">
        <v>172</v>
      </c>
      <c r="C30" s="116" t="s">
        <v>29</v>
      </c>
      <c r="D30" s="103">
        <f>D32</f>
        <v>83.42</v>
      </c>
      <c r="E30" s="103">
        <f>E32</f>
        <v>83.42</v>
      </c>
    </row>
    <row r="31" spans="1:5" s="90" customFormat="1" ht="15">
      <c r="A31" s="104" t="s">
        <v>173</v>
      </c>
      <c r="B31" s="116" t="s">
        <v>172</v>
      </c>
      <c r="C31" s="116" t="s">
        <v>29</v>
      </c>
      <c r="D31" s="103">
        <v>3.8</v>
      </c>
      <c r="E31" s="103">
        <v>3.8</v>
      </c>
    </row>
    <row r="32" spans="1:5" s="90" customFormat="1" ht="30.75">
      <c r="A32" s="108" t="s">
        <v>449</v>
      </c>
      <c r="B32" s="116" t="s">
        <v>38</v>
      </c>
      <c r="C32" s="116" t="s">
        <v>32</v>
      </c>
      <c r="D32" s="103">
        <v>83.42</v>
      </c>
      <c r="E32" s="103">
        <v>83.42</v>
      </c>
    </row>
    <row r="33" spans="1:5" s="90" customFormat="1" ht="13.5">
      <c r="A33" s="119" t="s">
        <v>46</v>
      </c>
      <c r="B33" s="120"/>
      <c r="C33" s="120"/>
      <c r="D33" s="114">
        <f>D7+D13+D15+D18+D22+D26+D29+D31+D28</f>
        <v>80080.62</v>
      </c>
      <c r="E33" s="114">
        <f>E7+E13+E15+E18+E22+E26+E29+E31+E28</f>
        <v>8876.42</v>
      </c>
    </row>
    <row r="35" spans="1:3" ht="12.75">
      <c r="A35" s="148" t="s">
        <v>297</v>
      </c>
      <c r="C35" s="149" t="s">
        <v>19</v>
      </c>
    </row>
  </sheetData>
  <sheetProtection/>
  <mergeCells count="2">
    <mergeCell ref="B1:E1"/>
    <mergeCell ref="B2:E2"/>
  </mergeCells>
  <printOptions/>
  <pageMargins left="0.3937007874015748" right="0.3937007874015748" top="0.15748031496062992" bottom="0.15748031496062992" header="0.15748031496062992" footer="0.15748031496062992"/>
  <pageSetup horizontalDpi="600" verticalDpi="600" orientation="portrait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C00000"/>
  </sheetPr>
  <dimension ref="A1:E37"/>
  <sheetViews>
    <sheetView zoomScalePageLayoutView="0" workbookViewId="0" topLeftCell="A22">
      <selection activeCell="A1" sqref="A1:D37"/>
    </sheetView>
  </sheetViews>
  <sheetFormatPr defaultColWidth="9.00390625" defaultRowHeight="12.75"/>
  <cols>
    <col min="1" max="1" width="50.50390625" style="0" customWidth="1"/>
    <col min="2" max="2" width="12.00390625" style="0" customWidth="1"/>
    <col min="3" max="3" width="13.125" style="0" customWidth="1"/>
    <col min="4" max="4" width="21.375" style="0" customWidth="1"/>
    <col min="5" max="5" width="3.375" style="0" customWidth="1"/>
  </cols>
  <sheetData>
    <row r="1" spans="1:5" ht="12.75" customHeight="1">
      <c r="A1" s="2"/>
      <c r="B1" s="361" t="s">
        <v>501</v>
      </c>
      <c r="C1" s="361"/>
      <c r="D1" s="361"/>
      <c r="E1" s="147"/>
    </row>
    <row r="2" spans="2:5" ht="21" customHeight="1">
      <c r="B2" s="362" t="s">
        <v>386</v>
      </c>
      <c r="C2" s="362"/>
      <c r="D2" s="362"/>
      <c r="E2" s="147"/>
    </row>
    <row r="3" spans="1:3" ht="12.75">
      <c r="A3" s="17"/>
      <c r="B3" s="18"/>
      <c r="C3" s="18"/>
    </row>
    <row r="4" spans="1:3" ht="12.75">
      <c r="A4" s="17" t="s">
        <v>447</v>
      </c>
      <c r="B4" s="18"/>
      <c r="C4" s="18"/>
    </row>
    <row r="5" spans="1:3" ht="12.75">
      <c r="A5" s="17" t="s">
        <v>23</v>
      </c>
      <c r="B5" s="18"/>
      <c r="C5" s="18"/>
    </row>
    <row r="6" spans="1:4" s="90" customFormat="1" ht="12.75">
      <c r="A6" s="91"/>
      <c r="B6" s="92"/>
      <c r="C6" s="92"/>
      <c r="D6" s="250"/>
    </row>
    <row r="7" spans="1:4" s="90" customFormat="1" ht="12.75">
      <c r="A7" s="250" t="s">
        <v>25</v>
      </c>
      <c r="B7" s="251" t="s">
        <v>26</v>
      </c>
      <c r="C7" s="251" t="s">
        <v>27</v>
      </c>
      <c r="D7" s="252">
        <v>2018</v>
      </c>
    </row>
    <row r="8" spans="1:4" s="90" customFormat="1" ht="24" customHeight="1">
      <c r="A8" s="96" t="s">
        <v>28</v>
      </c>
      <c r="B8" s="97" t="s">
        <v>29</v>
      </c>
      <c r="C8" s="97" t="s">
        <v>48</v>
      </c>
      <c r="D8" s="351">
        <f>D9+D10+D11+D12+D13+D14</f>
        <v>3881.6</v>
      </c>
    </row>
    <row r="9" spans="1:4" s="90" customFormat="1" ht="44.25" customHeight="1">
      <c r="A9" s="99" t="s">
        <v>54</v>
      </c>
      <c r="B9" s="100" t="s">
        <v>29</v>
      </c>
      <c r="C9" s="100" t="s">
        <v>30</v>
      </c>
      <c r="D9" s="101">
        <v>601.5</v>
      </c>
    </row>
    <row r="10" spans="1:4" s="90" customFormat="1" ht="67.5" customHeight="1">
      <c r="A10" s="102" t="s">
        <v>31</v>
      </c>
      <c r="B10" s="100" t="s">
        <v>29</v>
      </c>
      <c r="C10" s="100" t="s">
        <v>32</v>
      </c>
      <c r="D10" s="103">
        <v>5</v>
      </c>
    </row>
    <row r="11" spans="1:4" s="90" customFormat="1" ht="43.5" customHeight="1">
      <c r="A11" s="102" t="s">
        <v>33</v>
      </c>
      <c r="B11" s="100" t="s">
        <v>29</v>
      </c>
      <c r="C11" s="100" t="s">
        <v>34</v>
      </c>
      <c r="D11" s="103">
        <v>2300.6</v>
      </c>
    </row>
    <row r="12" spans="1:4" s="90" customFormat="1" ht="45.75" customHeight="1">
      <c r="A12" s="253" t="s">
        <v>381</v>
      </c>
      <c r="B12" s="254" t="s">
        <v>29</v>
      </c>
      <c r="C12" s="254" t="s">
        <v>39</v>
      </c>
      <c r="D12" s="255">
        <v>840.5</v>
      </c>
    </row>
    <row r="13" spans="1:4" s="90" customFormat="1" ht="45.75" customHeight="1">
      <c r="A13" s="253" t="s">
        <v>482</v>
      </c>
      <c r="B13" s="254" t="s">
        <v>29</v>
      </c>
      <c r="C13" s="254" t="s">
        <v>483</v>
      </c>
      <c r="D13" s="255">
        <v>124</v>
      </c>
    </row>
    <row r="14" spans="1:4" s="90" customFormat="1" ht="25.5" customHeight="1">
      <c r="A14" s="102" t="s">
        <v>83</v>
      </c>
      <c r="B14" s="100" t="s">
        <v>29</v>
      </c>
      <c r="C14" s="100" t="s">
        <v>35</v>
      </c>
      <c r="D14" s="103">
        <v>10</v>
      </c>
    </row>
    <row r="15" spans="1:4" s="90" customFormat="1" ht="24" customHeight="1">
      <c r="A15" s="96" t="s">
        <v>36</v>
      </c>
      <c r="B15" s="97" t="s">
        <v>30</v>
      </c>
      <c r="C15" s="256" t="s">
        <v>48</v>
      </c>
      <c r="D15" s="257">
        <f>D16</f>
        <v>65.9</v>
      </c>
    </row>
    <row r="16" spans="1:4" s="90" customFormat="1" ht="24" customHeight="1">
      <c r="A16" s="104" t="s">
        <v>47</v>
      </c>
      <c r="B16" s="100" t="s">
        <v>30</v>
      </c>
      <c r="C16" s="100" t="s">
        <v>32</v>
      </c>
      <c r="D16" s="103">
        <v>65.9</v>
      </c>
    </row>
    <row r="17" spans="1:4" s="90" customFormat="1" ht="65.25" customHeight="1">
      <c r="A17" s="105" t="s">
        <v>37</v>
      </c>
      <c r="B17" s="97" t="s">
        <v>32</v>
      </c>
      <c r="C17" s="97" t="s">
        <v>48</v>
      </c>
      <c r="D17" s="98">
        <f>D18+D19</f>
        <v>39.9</v>
      </c>
    </row>
    <row r="18" spans="1:4" s="90" customFormat="1" ht="51.75" customHeight="1">
      <c r="A18" s="106" t="s">
        <v>254</v>
      </c>
      <c r="B18" s="89" t="s">
        <v>32</v>
      </c>
      <c r="C18" s="89" t="s">
        <v>250</v>
      </c>
      <c r="D18" s="107">
        <v>34.9</v>
      </c>
    </row>
    <row r="19" spans="1:4" s="90" customFormat="1" ht="54.75" customHeight="1">
      <c r="A19" s="108" t="s">
        <v>49</v>
      </c>
      <c r="B19" s="100" t="s">
        <v>32</v>
      </c>
      <c r="C19" s="100" t="s">
        <v>38</v>
      </c>
      <c r="D19" s="103">
        <v>5</v>
      </c>
    </row>
    <row r="20" spans="1:4" s="90" customFormat="1" ht="22.5" customHeight="1">
      <c r="A20" s="109" t="s">
        <v>50</v>
      </c>
      <c r="B20" s="97" t="s">
        <v>34</v>
      </c>
      <c r="C20" s="97" t="s">
        <v>48</v>
      </c>
      <c r="D20" s="110">
        <f>D21+D22+D23</f>
        <v>1806.1</v>
      </c>
    </row>
    <row r="21" spans="1:4" s="90" customFormat="1" ht="15" customHeight="1">
      <c r="A21" s="111" t="s">
        <v>165</v>
      </c>
      <c r="B21" s="112" t="s">
        <v>34</v>
      </c>
      <c r="C21" s="112" t="s">
        <v>29</v>
      </c>
      <c r="D21" s="113">
        <v>32.3</v>
      </c>
    </row>
    <row r="22" spans="1:4" s="90" customFormat="1" ht="32.25" customHeight="1">
      <c r="A22" s="102" t="s">
        <v>265</v>
      </c>
      <c r="B22" s="100" t="s">
        <v>34</v>
      </c>
      <c r="C22" s="100" t="s">
        <v>40</v>
      </c>
      <c r="D22" s="103">
        <v>1763.8</v>
      </c>
    </row>
    <row r="23" spans="1:4" s="90" customFormat="1" ht="26.25" customHeight="1">
      <c r="A23" s="102" t="s">
        <v>41</v>
      </c>
      <c r="B23" s="100" t="s">
        <v>34</v>
      </c>
      <c r="C23" s="100" t="s">
        <v>42</v>
      </c>
      <c r="D23" s="114">
        <v>10</v>
      </c>
    </row>
    <row r="24" spans="1:4" s="90" customFormat="1" ht="49.5" customHeight="1">
      <c r="A24" s="109" t="s">
        <v>51</v>
      </c>
      <c r="B24" s="97" t="s">
        <v>44</v>
      </c>
      <c r="C24" s="97" t="s">
        <v>48</v>
      </c>
      <c r="D24" s="110">
        <f>D25+D26+D27</f>
        <v>248.5</v>
      </c>
    </row>
    <row r="25" spans="1:4" s="90" customFormat="1" ht="15">
      <c r="A25" s="258" t="s">
        <v>353</v>
      </c>
      <c r="B25" s="259" t="s">
        <v>44</v>
      </c>
      <c r="C25" s="259" t="s">
        <v>29</v>
      </c>
      <c r="D25" s="260">
        <v>10</v>
      </c>
    </row>
    <row r="26" spans="1:4" s="90" customFormat="1" ht="13.5">
      <c r="A26" s="115" t="s">
        <v>43</v>
      </c>
      <c r="B26" s="116" t="s">
        <v>44</v>
      </c>
      <c r="C26" s="116" t="s">
        <v>30</v>
      </c>
      <c r="D26" s="103">
        <v>10</v>
      </c>
    </row>
    <row r="27" spans="1:4" s="90" customFormat="1" ht="13.5">
      <c r="A27" s="78" t="s">
        <v>382</v>
      </c>
      <c r="B27" s="117" t="s">
        <v>44</v>
      </c>
      <c r="C27" s="117" t="s">
        <v>32</v>
      </c>
      <c r="D27" s="103">
        <v>228.5</v>
      </c>
    </row>
    <row r="28" spans="1:4" s="90" customFormat="1" ht="15">
      <c r="A28" s="109" t="s">
        <v>52</v>
      </c>
      <c r="B28" s="118" t="s">
        <v>45</v>
      </c>
      <c r="C28" s="118" t="s">
        <v>48</v>
      </c>
      <c r="D28" s="98">
        <f>D29</f>
        <v>28102.05</v>
      </c>
    </row>
    <row r="29" spans="1:4" s="90" customFormat="1" ht="15">
      <c r="A29" s="122" t="s">
        <v>53</v>
      </c>
      <c r="B29" s="116" t="s">
        <v>45</v>
      </c>
      <c r="C29" s="116" t="s">
        <v>29</v>
      </c>
      <c r="D29" s="261">
        <v>28102.05</v>
      </c>
    </row>
    <row r="30" spans="1:4" s="90" customFormat="1" ht="15">
      <c r="A30" s="262" t="s">
        <v>383</v>
      </c>
      <c r="B30" s="263" t="s">
        <v>35</v>
      </c>
      <c r="C30" s="263" t="s">
        <v>44</v>
      </c>
      <c r="D30" s="264">
        <v>35</v>
      </c>
    </row>
    <row r="31" spans="1:4" s="90" customFormat="1" ht="30.75">
      <c r="A31" s="105" t="s">
        <v>171</v>
      </c>
      <c r="B31" s="118" t="s">
        <v>172</v>
      </c>
      <c r="C31" s="118" t="s">
        <v>48</v>
      </c>
      <c r="D31" s="98">
        <v>3.8</v>
      </c>
    </row>
    <row r="32" spans="1:5" s="90" customFormat="1" ht="15">
      <c r="A32" s="104" t="s">
        <v>79</v>
      </c>
      <c r="B32" s="116" t="s">
        <v>172</v>
      </c>
      <c r="C32" s="116" t="s">
        <v>29</v>
      </c>
      <c r="D32" s="103">
        <v>3.8</v>
      </c>
      <c r="E32" s="121"/>
    </row>
    <row r="33" spans="1:4" ht="15">
      <c r="A33" s="104" t="s">
        <v>173</v>
      </c>
      <c r="B33" s="116" t="s">
        <v>172</v>
      </c>
      <c r="C33" s="116" t="s">
        <v>29</v>
      </c>
      <c r="D33" s="103">
        <v>3.8</v>
      </c>
    </row>
    <row r="34" spans="1:4" ht="46.5">
      <c r="A34" s="105" t="s">
        <v>376</v>
      </c>
      <c r="B34" s="265" t="s">
        <v>38</v>
      </c>
      <c r="C34" s="265" t="s">
        <v>32</v>
      </c>
      <c r="D34" s="359">
        <v>17.156</v>
      </c>
    </row>
    <row r="35" spans="1:4" ht="13.5">
      <c r="A35" s="119" t="s">
        <v>46</v>
      </c>
      <c r="B35" s="120"/>
      <c r="C35" s="120"/>
      <c r="D35" s="266">
        <f>D34+D31+D28+D24+D20+D17+D15+D8+D30-0.01</f>
        <v>34199.996</v>
      </c>
    </row>
    <row r="37" spans="1:3" ht="12.75">
      <c r="A37" s="148" t="s">
        <v>297</v>
      </c>
      <c r="C37" s="149" t="s">
        <v>19</v>
      </c>
    </row>
  </sheetData>
  <sheetProtection/>
  <mergeCells count="2">
    <mergeCell ref="B1:D1"/>
    <mergeCell ref="B2:D2"/>
  </mergeCells>
  <printOptions/>
  <pageMargins left="0.3937007874015748" right="0.3937007874015748" top="0.1968503937007874" bottom="0.15748031496062992" header="0.15748031496062992" footer="0.15748031496062992"/>
  <pageSetup horizontalDpi="600" verticalDpi="600" orientation="portrait" paperSize="9" scale="8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C00000"/>
  </sheetPr>
  <dimension ref="A1:I29"/>
  <sheetViews>
    <sheetView zoomScalePageLayoutView="0" workbookViewId="0" topLeftCell="A17">
      <selection activeCell="A1" sqref="A1:I29"/>
    </sheetView>
  </sheetViews>
  <sheetFormatPr defaultColWidth="9.125" defaultRowHeight="12.75"/>
  <cols>
    <col min="1" max="1" width="11.00390625" style="26" customWidth="1"/>
    <col min="2" max="2" width="1.4921875" style="26" hidden="1" customWidth="1"/>
    <col min="3" max="3" width="30.375" style="26" customWidth="1"/>
    <col min="4" max="4" width="0.37109375" style="26" hidden="1" customWidth="1"/>
    <col min="5" max="5" width="9.125" style="26" hidden="1" customWidth="1"/>
    <col min="6" max="8" width="9.125" style="26" customWidth="1"/>
    <col min="9" max="9" width="18.125" style="26" customWidth="1"/>
    <col min="10" max="16384" width="9.125" style="26" customWidth="1"/>
  </cols>
  <sheetData>
    <row r="1" spans="6:9" ht="12.75" customHeight="1">
      <c r="F1" s="361" t="s">
        <v>500</v>
      </c>
      <c r="G1" s="361"/>
      <c r="H1" s="361"/>
      <c r="I1" s="361"/>
    </row>
    <row r="2" spans="1:9" ht="22.5" customHeight="1">
      <c r="A2" s="25"/>
      <c r="B2" s="25"/>
      <c r="C2" s="25"/>
      <c r="D2" s="25"/>
      <c r="E2" s="25"/>
      <c r="F2" s="362" t="s">
        <v>386</v>
      </c>
      <c r="G2" s="362"/>
      <c r="H2" s="362"/>
      <c r="I2" s="362"/>
    </row>
    <row r="3" spans="1:9" ht="42" customHeight="1">
      <c r="A3" s="427" t="s">
        <v>174</v>
      </c>
      <c r="B3" s="427"/>
      <c r="C3" s="427"/>
      <c r="D3" s="427"/>
      <c r="E3" s="427"/>
      <c r="F3" s="427"/>
      <c r="G3" s="427"/>
      <c r="H3" s="427"/>
      <c r="I3" s="427"/>
    </row>
    <row r="4" spans="1:9" ht="12.75">
      <c r="A4" s="25"/>
      <c r="B4" s="25"/>
      <c r="C4" s="25"/>
      <c r="D4" s="25"/>
      <c r="E4" s="25"/>
      <c r="F4" s="25"/>
      <c r="G4" s="25"/>
      <c r="H4" s="25"/>
      <c r="I4" s="25"/>
    </row>
    <row r="5" spans="1:9" ht="30.75" customHeight="1">
      <c r="A5" s="428" t="s">
        <v>163</v>
      </c>
      <c r="B5" s="428"/>
      <c r="C5" s="428"/>
      <c r="D5" s="428"/>
      <c r="E5" s="428"/>
      <c r="F5" s="428" t="s">
        <v>175</v>
      </c>
      <c r="G5" s="428"/>
      <c r="H5" s="428"/>
      <c r="I5" s="428"/>
    </row>
    <row r="6" spans="1:9" ht="51" customHeight="1">
      <c r="A6" s="428" t="s">
        <v>164</v>
      </c>
      <c r="B6" s="428"/>
      <c r="C6" s="428" t="s">
        <v>176</v>
      </c>
      <c r="D6" s="428"/>
      <c r="E6" s="428"/>
      <c r="F6" s="428"/>
      <c r="G6" s="428"/>
      <c r="H6" s="428"/>
      <c r="I6" s="428"/>
    </row>
    <row r="7" spans="1:9" ht="36.75" customHeight="1">
      <c r="A7" s="404" t="s">
        <v>63</v>
      </c>
      <c r="B7" s="405"/>
      <c r="C7" s="27"/>
      <c r="D7" s="28"/>
      <c r="E7" s="29"/>
      <c r="F7" s="418" t="s">
        <v>157</v>
      </c>
      <c r="G7" s="419"/>
      <c r="H7" s="419"/>
      <c r="I7" s="420"/>
    </row>
    <row r="8" spans="1:9" ht="24.75" customHeight="1">
      <c r="A8" s="404" t="s">
        <v>63</v>
      </c>
      <c r="B8" s="405"/>
      <c r="C8" s="30" t="s">
        <v>177</v>
      </c>
      <c r="D8" s="31"/>
      <c r="E8" s="32"/>
      <c r="F8" s="421" t="s">
        <v>178</v>
      </c>
      <c r="G8" s="422"/>
      <c r="H8" s="422"/>
      <c r="I8" s="423"/>
    </row>
    <row r="9" spans="1:9" ht="27" customHeight="1">
      <c r="A9" s="404" t="s">
        <v>63</v>
      </c>
      <c r="B9" s="405"/>
      <c r="C9" s="33" t="s">
        <v>179</v>
      </c>
      <c r="D9" s="34"/>
      <c r="E9" s="35"/>
      <c r="F9" s="424" t="s">
        <v>110</v>
      </c>
      <c r="G9" s="425"/>
      <c r="H9" s="425"/>
      <c r="I9" s="426"/>
    </row>
    <row r="10" spans="1:9" ht="32.25" customHeight="1">
      <c r="A10" s="404" t="s">
        <v>63</v>
      </c>
      <c r="B10" s="405"/>
      <c r="C10" s="33" t="s">
        <v>180</v>
      </c>
      <c r="F10" s="415" t="s">
        <v>181</v>
      </c>
      <c r="G10" s="416"/>
      <c r="H10" s="416"/>
      <c r="I10" s="417"/>
    </row>
    <row r="11" spans="1:9" ht="28.5" customHeight="1">
      <c r="A11" s="404" t="s">
        <v>63</v>
      </c>
      <c r="B11" s="405"/>
      <c r="C11" s="33" t="s">
        <v>182</v>
      </c>
      <c r="F11" s="406" t="s">
        <v>113</v>
      </c>
      <c r="G11" s="407"/>
      <c r="H11" s="407"/>
      <c r="I11" s="408"/>
    </row>
    <row r="12" spans="1:9" ht="35.25" customHeight="1">
      <c r="A12" s="404" t="s">
        <v>63</v>
      </c>
      <c r="B12" s="405"/>
      <c r="C12" s="33" t="s">
        <v>180</v>
      </c>
      <c r="F12" s="415" t="s">
        <v>183</v>
      </c>
      <c r="G12" s="416"/>
      <c r="H12" s="416"/>
      <c r="I12" s="417"/>
    </row>
    <row r="13" spans="1:9" ht="27" customHeight="1">
      <c r="A13" s="404" t="s">
        <v>63</v>
      </c>
      <c r="B13" s="405"/>
      <c r="C13" s="30" t="s">
        <v>184</v>
      </c>
      <c r="F13" s="412" t="s">
        <v>185</v>
      </c>
      <c r="G13" s="413"/>
      <c r="H13" s="413"/>
      <c r="I13" s="414"/>
    </row>
    <row r="14" spans="1:9" ht="39.75" customHeight="1">
      <c r="A14" s="404" t="s">
        <v>63</v>
      </c>
      <c r="B14" s="405"/>
      <c r="C14" s="33" t="s">
        <v>186</v>
      </c>
      <c r="F14" s="406" t="s">
        <v>187</v>
      </c>
      <c r="G14" s="407"/>
      <c r="H14" s="407"/>
      <c r="I14" s="408"/>
    </row>
    <row r="15" spans="1:9" ht="40.5" customHeight="1">
      <c r="A15" s="404" t="s">
        <v>63</v>
      </c>
      <c r="B15" s="405"/>
      <c r="C15" s="33" t="s">
        <v>188</v>
      </c>
      <c r="F15" s="406" t="s">
        <v>189</v>
      </c>
      <c r="G15" s="407"/>
      <c r="H15" s="407"/>
      <c r="I15" s="408"/>
    </row>
    <row r="16" spans="1:9" ht="38.25" customHeight="1">
      <c r="A16" s="404" t="s">
        <v>63</v>
      </c>
      <c r="B16" s="405"/>
      <c r="C16" s="33" t="s">
        <v>186</v>
      </c>
      <c r="F16" s="406" t="s">
        <v>190</v>
      </c>
      <c r="G16" s="407"/>
      <c r="H16" s="407"/>
      <c r="I16" s="408"/>
    </row>
    <row r="17" spans="1:9" ht="37.5" customHeight="1">
      <c r="A17" s="404" t="s">
        <v>63</v>
      </c>
      <c r="B17" s="405"/>
      <c r="C17" s="33" t="s">
        <v>188</v>
      </c>
      <c r="F17" s="409" t="s">
        <v>191</v>
      </c>
      <c r="G17" s="410"/>
      <c r="H17" s="410"/>
      <c r="I17" s="411"/>
    </row>
    <row r="18" spans="1:9" ht="38.25" customHeight="1">
      <c r="A18" s="404" t="s">
        <v>63</v>
      </c>
      <c r="B18" s="405"/>
      <c r="C18" s="36" t="s">
        <v>192</v>
      </c>
      <c r="F18" s="412" t="s">
        <v>193</v>
      </c>
      <c r="G18" s="413"/>
      <c r="H18" s="413"/>
      <c r="I18" s="414"/>
    </row>
    <row r="19" spans="1:9" ht="26.25" customHeight="1">
      <c r="A19" s="404" t="s">
        <v>63</v>
      </c>
      <c r="B19" s="405"/>
      <c r="C19" s="37" t="s">
        <v>194</v>
      </c>
      <c r="F19" s="406" t="s">
        <v>125</v>
      </c>
      <c r="G19" s="407"/>
      <c r="H19" s="407"/>
      <c r="I19" s="408"/>
    </row>
    <row r="20" spans="1:9" ht="19.5" customHeight="1">
      <c r="A20" s="404" t="s">
        <v>63</v>
      </c>
      <c r="B20" s="405"/>
      <c r="C20" s="37" t="s">
        <v>195</v>
      </c>
      <c r="F20" s="406" t="s">
        <v>196</v>
      </c>
      <c r="G20" s="407"/>
      <c r="H20" s="407"/>
      <c r="I20" s="408"/>
    </row>
    <row r="21" spans="1:9" ht="24.75" customHeight="1">
      <c r="A21" s="404" t="s">
        <v>63</v>
      </c>
      <c r="B21" s="405"/>
      <c r="C21" s="37" t="s">
        <v>197</v>
      </c>
      <c r="F21" s="406" t="s">
        <v>129</v>
      </c>
      <c r="G21" s="407"/>
      <c r="H21" s="407"/>
      <c r="I21" s="408"/>
    </row>
    <row r="22" spans="1:9" ht="24.75" customHeight="1">
      <c r="A22" s="404" t="s">
        <v>63</v>
      </c>
      <c r="B22" s="405"/>
      <c r="C22" s="37" t="s">
        <v>198</v>
      </c>
      <c r="F22" s="406" t="s">
        <v>199</v>
      </c>
      <c r="G22" s="407"/>
      <c r="H22" s="407"/>
      <c r="I22" s="408"/>
    </row>
    <row r="23" spans="1:9" ht="26.25" customHeight="1">
      <c r="A23" s="404" t="s">
        <v>63</v>
      </c>
      <c r="B23" s="405"/>
      <c r="C23" s="37" t="s">
        <v>194</v>
      </c>
      <c r="F23" s="406" t="s">
        <v>134</v>
      </c>
      <c r="G23" s="407"/>
      <c r="H23" s="407"/>
      <c r="I23" s="408"/>
    </row>
    <row r="24" spans="1:9" ht="21" customHeight="1">
      <c r="A24" s="404" t="s">
        <v>63</v>
      </c>
      <c r="B24" s="405"/>
      <c r="C24" s="37" t="s">
        <v>195</v>
      </c>
      <c r="F24" s="406" t="s">
        <v>136</v>
      </c>
      <c r="G24" s="407"/>
      <c r="H24" s="407"/>
      <c r="I24" s="408"/>
    </row>
    <row r="25" spans="1:9" ht="27" customHeight="1">
      <c r="A25" s="404" t="s">
        <v>63</v>
      </c>
      <c r="B25" s="405"/>
      <c r="C25" s="37" t="s">
        <v>197</v>
      </c>
      <c r="F25" s="406" t="s">
        <v>138</v>
      </c>
      <c r="G25" s="407"/>
      <c r="H25" s="407"/>
      <c r="I25" s="408"/>
    </row>
    <row r="26" spans="1:9" ht="27.75" customHeight="1">
      <c r="A26" s="404" t="s">
        <v>63</v>
      </c>
      <c r="B26" s="405"/>
      <c r="C26" s="37" t="s">
        <v>198</v>
      </c>
      <c r="F26" s="406" t="s">
        <v>200</v>
      </c>
      <c r="G26" s="407"/>
      <c r="H26" s="407"/>
      <c r="I26" s="408"/>
    </row>
    <row r="27" spans="1:9" ht="13.5">
      <c r="A27" s="38"/>
      <c r="B27" s="38"/>
      <c r="C27" s="38"/>
      <c r="D27" s="25"/>
      <c r="E27" s="25"/>
      <c r="F27" s="25"/>
      <c r="G27" s="25"/>
      <c r="H27" s="25"/>
      <c r="I27" s="25"/>
    </row>
    <row r="29" spans="1:8" ht="28.5" customHeight="1">
      <c r="A29" s="148"/>
      <c r="B29" s="149" t="s">
        <v>19</v>
      </c>
      <c r="C29" s="148" t="s">
        <v>297</v>
      </c>
      <c r="D29" s="149" t="s">
        <v>19</v>
      </c>
      <c r="E29" s="150"/>
      <c r="F29" s="150"/>
      <c r="G29" s="150"/>
      <c r="H29" s="151" t="s">
        <v>148</v>
      </c>
    </row>
  </sheetData>
  <sheetProtection/>
  <mergeCells count="47">
    <mergeCell ref="A3:I3"/>
    <mergeCell ref="A5:E5"/>
    <mergeCell ref="F5:I6"/>
    <mergeCell ref="A6:B6"/>
    <mergeCell ref="C6:E6"/>
    <mergeCell ref="F1:I1"/>
    <mergeCell ref="F2:I2"/>
    <mergeCell ref="A7:B7"/>
    <mergeCell ref="F7:I7"/>
    <mergeCell ref="A8:B8"/>
    <mergeCell ref="F8:I8"/>
    <mergeCell ref="A9:B9"/>
    <mergeCell ref="F9:I9"/>
    <mergeCell ref="A10:B10"/>
    <mergeCell ref="F10:I10"/>
    <mergeCell ref="A11:B11"/>
    <mergeCell ref="F11:I11"/>
    <mergeCell ref="A12:B12"/>
    <mergeCell ref="F12:I12"/>
    <mergeCell ref="A13:B13"/>
    <mergeCell ref="F13:I13"/>
    <mergeCell ref="A14:B14"/>
    <mergeCell ref="F14:I14"/>
    <mergeCell ref="A15:B15"/>
    <mergeCell ref="F15:I15"/>
    <mergeCell ref="A16:B16"/>
    <mergeCell ref="F16:I16"/>
    <mergeCell ref="A17:B17"/>
    <mergeCell ref="F17:I17"/>
    <mergeCell ref="A18:B18"/>
    <mergeCell ref="F18:I18"/>
    <mergeCell ref="A19:B19"/>
    <mergeCell ref="F19:I19"/>
    <mergeCell ref="A20:B20"/>
    <mergeCell ref="F20:I20"/>
    <mergeCell ref="A21:B21"/>
    <mergeCell ref="F21:I21"/>
    <mergeCell ref="A22:B22"/>
    <mergeCell ref="F22:I22"/>
    <mergeCell ref="A26:B26"/>
    <mergeCell ref="F26:I26"/>
    <mergeCell ref="A23:B23"/>
    <mergeCell ref="F23:I23"/>
    <mergeCell ref="A24:B24"/>
    <mergeCell ref="F24:I24"/>
    <mergeCell ref="A25:B25"/>
    <mergeCell ref="F25:I25"/>
  </mergeCells>
  <printOptions/>
  <pageMargins left="0.75" right="0.75" top="0.17" bottom="0.17" header="0.49" footer="0.27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D49"/>
  <sheetViews>
    <sheetView zoomScalePageLayoutView="0" workbookViewId="0" topLeftCell="A27">
      <selection activeCell="A31" sqref="A31:B31"/>
    </sheetView>
  </sheetViews>
  <sheetFormatPr defaultColWidth="9.00390625" defaultRowHeight="12.75"/>
  <cols>
    <col min="1" max="1" width="17.50390625" style="0" customWidth="1"/>
    <col min="2" max="2" width="26.375" style="0" customWidth="1"/>
    <col min="3" max="3" width="61.125" style="0" customWidth="1"/>
  </cols>
  <sheetData>
    <row r="1" ht="12.75" hidden="1">
      <c r="B1" t="s">
        <v>0</v>
      </c>
    </row>
    <row r="2" ht="12.75" hidden="1">
      <c r="B2" t="s">
        <v>1</v>
      </c>
    </row>
    <row r="3" spans="1:2" ht="15.75" customHeight="1" hidden="1">
      <c r="A3" s="1" t="s">
        <v>2</v>
      </c>
      <c r="B3" s="2" t="s">
        <v>3</v>
      </c>
    </row>
    <row r="4" spans="1:2" ht="15" hidden="1">
      <c r="A4" s="3"/>
      <c r="B4" t="s">
        <v>4</v>
      </c>
    </row>
    <row r="5" spans="1:2" ht="15" hidden="1">
      <c r="A5" s="3"/>
      <c r="B5" t="s">
        <v>5</v>
      </c>
    </row>
    <row r="6" spans="1:4" ht="15">
      <c r="A6" s="3"/>
      <c r="C6" s="184" t="s">
        <v>499</v>
      </c>
      <c r="D6" s="147"/>
    </row>
    <row r="7" spans="1:4" ht="15">
      <c r="A7" s="3"/>
      <c r="C7" s="184" t="s">
        <v>386</v>
      </c>
      <c r="D7" s="147"/>
    </row>
    <row r="8" spans="1:4" ht="15">
      <c r="A8" s="12" t="s">
        <v>11</v>
      </c>
      <c r="D8" s="7"/>
    </row>
    <row r="9" spans="1:4" ht="15.75" thickBot="1">
      <c r="A9" s="12"/>
      <c r="D9" s="7"/>
    </row>
    <row r="10" spans="1:4" ht="18.75" customHeight="1">
      <c r="A10" s="13" t="s">
        <v>12</v>
      </c>
      <c r="B10" s="15" t="s">
        <v>14</v>
      </c>
      <c r="C10" s="430" t="s">
        <v>16</v>
      </c>
      <c r="D10" s="5"/>
    </row>
    <row r="11" spans="1:4" ht="20.25" customHeight="1" thickBot="1">
      <c r="A11" s="14" t="s">
        <v>13</v>
      </c>
      <c r="B11" s="16" t="s">
        <v>15</v>
      </c>
      <c r="C11" s="431"/>
      <c r="D11" s="7"/>
    </row>
    <row r="12" spans="1:4" ht="28.5" customHeight="1" thickBot="1">
      <c r="A12" s="432" t="s">
        <v>17</v>
      </c>
      <c r="B12" s="433"/>
      <c r="C12" s="434"/>
      <c r="D12" s="5"/>
    </row>
    <row r="13" spans="1:4" ht="72.75" customHeight="1" thickBot="1">
      <c r="A13" s="445">
        <v>121</v>
      </c>
      <c r="B13" s="443" t="s">
        <v>22</v>
      </c>
      <c r="C13" s="269" t="s">
        <v>390</v>
      </c>
      <c r="D13" s="8"/>
    </row>
    <row r="14" spans="1:4" ht="53.25" customHeight="1" thickBot="1">
      <c r="A14" s="446">
        <v>121</v>
      </c>
      <c r="B14" s="444" t="s">
        <v>395</v>
      </c>
      <c r="C14" s="270" t="s">
        <v>391</v>
      </c>
      <c r="D14" s="8"/>
    </row>
    <row r="15" spans="1:4" ht="53.25" customHeight="1" thickBot="1">
      <c r="A15" s="446">
        <v>121</v>
      </c>
      <c r="B15" s="444" t="s">
        <v>20</v>
      </c>
      <c r="C15" s="270" t="s">
        <v>392</v>
      </c>
      <c r="D15" s="8"/>
    </row>
    <row r="16" spans="1:4" ht="53.25" customHeight="1" thickBot="1">
      <c r="A16" s="446">
        <v>121</v>
      </c>
      <c r="B16" s="444" t="s">
        <v>21</v>
      </c>
      <c r="C16" s="270" t="s">
        <v>393</v>
      </c>
      <c r="D16" s="8"/>
    </row>
    <row r="17" spans="1:4" ht="23.25" customHeight="1" thickBot="1">
      <c r="A17" s="446">
        <v>121</v>
      </c>
      <c r="B17" s="444" t="s">
        <v>396</v>
      </c>
      <c r="C17" s="270" t="s">
        <v>394</v>
      </c>
      <c r="D17" s="5"/>
    </row>
    <row r="18" spans="1:4" ht="16.5" customHeight="1" thickBot="1">
      <c r="A18" s="435" t="s">
        <v>18</v>
      </c>
      <c r="B18" s="436"/>
      <c r="C18" s="437"/>
      <c r="D18" s="5"/>
    </row>
    <row r="19" spans="1:4" ht="27" customHeight="1" thickBot="1">
      <c r="A19" s="447">
        <v>213</v>
      </c>
      <c r="B19" s="448" t="s">
        <v>21</v>
      </c>
      <c r="C19" s="269" t="s">
        <v>393</v>
      </c>
      <c r="D19" s="5"/>
    </row>
    <row r="20" spans="1:4" ht="24.75" customHeight="1" thickBot="1">
      <c r="A20" s="446">
        <v>213</v>
      </c>
      <c r="B20" s="444" t="s">
        <v>406</v>
      </c>
      <c r="C20" s="270" t="s">
        <v>397</v>
      </c>
      <c r="D20" s="5"/>
    </row>
    <row r="21" spans="1:4" ht="24.75" customHeight="1" thickBot="1">
      <c r="A21" s="446">
        <v>213</v>
      </c>
      <c r="B21" s="444" t="s">
        <v>407</v>
      </c>
      <c r="C21" s="270" t="s">
        <v>398</v>
      </c>
      <c r="D21" s="5"/>
    </row>
    <row r="22" spans="1:4" ht="24.75" customHeight="1" thickBot="1">
      <c r="A22" s="447">
        <v>213</v>
      </c>
      <c r="B22" s="449" t="s">
        <v>514</v>
      </c>
      <c r="C22" s="269" t="s">
        <v>513</v>
      </c>
      <c r="D22" s="5"/>
    </row>
    <row r="23" spans="1:4" ht="56.25" customHeight="1" thickBot="1">
      <c r="A23" s="446">
        <v>213</v>
      </c>
      <c r="B23" s="450" t="s">
        <v>408</v>
      </c>
      <c r="C23" s="270" t="s">
        <v>399</v>
      </c>
      <c r="D23" s="5"/>
    </row>
    <row r="24" spans="1:4" ht="27" customHeight="1" thickBot="1">
      <c r="A24" s="446">
        <v>213</v>
      </c>
      <c r="B24" s="450" t="s">
        <v>410</v>
      </c>
      <c r="C24" s="270" t="s">
        <v>400</v>
      </c>
      <c r="D24" s="5"/>
    </row>
    <row r="25" spans="1:4" ht="42.75" customHeight="1" thickBot="1">
      <c r="A25" s="446">
        <v>213</v>
      </c>
      <c r="B25" s="444" t="s">
        <v>409</v>
      </c>
      <c r="C25" s="270" t="s">
        <v>401</v>
      </c>
      <c r="D25" s="8"/>
    </row>
    <row r="26" spans="1:4" ht="45.75" customHeight="1" thickBot="1">
      <c r="A26" s="446">
        <v>213</v>
      </c>
      <c r="B26" s="444" t="s">
        <v>411</v>
      </c>
      <c r="C26" s="270" t="s">
        <v>402</v>
      </c>
      <c r="D26" s="9"/>
    </row>
    <row r="27" spans="1:4" ht="27" customHeight="1" thickBot="1">
      <c r="A27" s="446">
        <v>213</v>
      </c>
      <c r="B27" s="444" t="s">
        <v>412</v>
      </c>
      <c r="C27" s="270" t="s">
        <v>403</v>
      </c>
      <c r="D27" s="9"/>
    </row>
    <row r="28" spans="1:4" ht="57.75" customHeight="1" thickBot="1">
      <c r="A28" s="446">
        <v>213</v>
      </c>
      <c r="B28" s="444" t="s">
        <v>413</v>
      </c>
      <c r="C28" s="270" t="s">
        <v>404</v>
      </c>
      <c r="D28" s="9"/>
    </row>
    <row r="29" spans="1:4" ht="81.75" customHeight="1" thickBot="1">
      <c r="A29" s="446">
        <v>213</v>
      </c>
      <c r="B29" s="444" t="s">
        <v>414</v>
      </c>
      <c r="C29" s="270" t="s">
        <v>405</v>
      </c>
      <c r="D29" s="9"/>
    </row>
    <row r="30" spans="1:4" ht="39" customHeight="1">
      <c r="A30" s="12"/>
      <c r="D30" s="9"/>
    </row>
    <row r="31" spans="1:4" ht="52.5" customHeight="1">
      <c r="A31" s="429" t="s">
        <v>282</v>
      </c>
      <c r="B31" s="429"/>
      <c r="C31" s="149" t="s">
        <v>19</v>
      </c>
      <c r="D31" s="5"/>
    </row>
    <row r="32" spans="1:4" ht="15">
      <c r="A32" s="12"/>
      <c r="D32" s="5"/>
    </row>
    <row r="33" spans="1:4" ht="15">
      <c r="A33" s="12"/>
      <c r="D33" s="10"/>
    </row>
    <row r="34" spans="1:4" ht="15">
      <c r="A34" s="12"/>
      <c r="C34" s="11"/>
      <c r="D34" s="5"/>
    </row>
    <row r="35" spans="1:4" ht="15">
      <c r="A35" s="12"/>
      <c r="D35" s="5"/>
    </row>
    <row r="36" ht="12.75">
      <c r="D36" s="5"/>
    </row>
    <row r="37" ht="12.75">
      <c r="D37" s="5"/>
    </row>
    <row r="38" ht="12.75">
      <c r="D38" s="5"/>
    </row>
    <row r="39" spans="1:4" ht="15">
      <c r="A39" s="12"/>
      <c r="D39" s="5"/>
    </row>
    <row r="40" spans="1:4" ht="12.75">
      <c r="A40" s="6"/>
      <c r="B40" s="6"/>
      <c r="C40" s="5"/>
      <c r="D40" s="5"/>
    </row>
    <row r="41" spans="1:4" ht="12.75">
      <c r="A41" s="6"/>
      <c r="B41" s="6"/>
      <c r="C41" s="5"/>
      <c r="D41" s="5"/>
    </row>
    <row r="42" spans="1:2" ht="12.75">
      <c r="A42" s="2"/>
      <c r="B42" s="2"/>
    </row>
    <row r="43" spans="1:2" ht="12.75">
      <c r="A43" s="2"/>
      <c r="B43" s="2"/>
    </row>
    <row r="44" spans="1:2" ht="12.75">
      <c r="A44" s="2"/>
      <c r="B44" s="2"/>
    </row>
    <row r="45" spans="1:2" ht="12.75">
      <c r="A45" s="2"/>
      <c r="B45" s="2"/>
    </row>
    <row r="46" spans="1:2" ht="12.75">
      <c r="A46" s="2"/>
      <c r="B46" s="2"/>
    </row>
    <row r="47" spans="1:2" ht="12.75">
      <c r="A47" s="2"/>
      <c r="B47" s="2"/>
    </row>
    <row r="48" spans="1:2" ht="12.75">
      <c r="A48" s="2"/>
      <c r="B48" s="2"/>
    </row>
    <row r="49" spans="1:2" ht="12.75">
      <c r="A49" s="2"/>
      <c r="B49" s="2"/>
    </row>
  </sheetData>
  <sheetProtection/>
  <mergeCells count="4">
    <mergeCell ref="A31:B31"/>
    <mergeCell ref="C10:C11"/>
    <mergeCell ref="A12:C12"/>
    <mergeCell ref="A18:C18"/>
  </mergeCells>
  <printOptions/>
  <pageMargins left="0.3937007874015748" right="0.1968503937007874" top="0.984251968503937" bottom="0.984251968503937" header="0.5118110236220472" footer="0.5118110236220472"/>
  <pageSetup fitToHeight="1" fitToWidth="1" horizontalDpi="600" verticalDpi="600" orientation="portrait" paperSize="9" scale="7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C00000"/>
  </sheetPr>
  <dimension ref="A1:E47"/>
  <sheetViews>
    <sheetView tabSelected="1" zoomScalePageLayoutView="0" workbookViewId="0" topLeftCell="A1">
      <selection activeCell="H30" sqref="H30"/>
    </sheetView>
  </sheetViews>
  <sheetFormatPr defaultColWidth="9.00390625" defaultRowHeight="12.75"/>
  <cols>
    <col min="1" max="1" width="22.875" style="39" customWidth="1"/>
    <col min="2" max="2" width="65.375" style="39" customWidth="1"/>
    <col min="3" max="4" width="11.625" style="39" customWidth="1"/>
    <col min="5" max="5" width="8.875" style="39" hidden="1" customWidth="1"/>
    <col min="6" max="16384" width="8.875" style="39" customWidth="1"/>
  </cols>
  <sheetData>
    <row r="1" spans="2:5" ht="13.5" customHeight="1">
      <c r="B1" s="368" t="s">
        <v>498</v>
      </c>
      <c r="C1" s="368"/>
      <c r="D1" s="368"/>
      <c r="E1" s="56"/>
    </row>
    <row r="2" spans="2:5" ht="12" customHeight="1">
      <c r="B2" s="368" t="s">
        <v>386</v>
      </c>
      <c r="C2" s="368"/>
      <c r="D2" s="368"/>
      <c r="E2" s="147"/>
    </row>
    <row r="3" spans="2:5" ht="13.5" customHeight="1">
      <c r="B3" s="4" t="s">
        <v>9</v>
      </c>
      <c r="C3" s="24"/>
      <c r="D3" s="24"/>
      <c r="E3" s="24"/>
    </row>
    <row r="4" spans="2:5" ht="19.5" customHeight="1">
      <c r="B4" s="4" t="s">
        <v>388</v>
      </c>
      <c r="C4" s="24"/>
      <c r="D4" s="24"/>
      <c r="E4" s="24"/>
    </row>
    <row r="6" spans="1:4" ht="12.75">
      <c r="A6" s="438" t="s">
        <v>208</v>
      </c>
      <c r="B6" s="438" t="s">
        <v>6</v>
      </c>
      <c r="C6" s="396" t="s">
        <v>281</v>
      </c>
      <c r="D6" s="396" t="s">
        <v>389</v>
      </c>
    </row>
    <row r="7" spans="1:4" ht="12.75">
      <c r="A7" s="439"/>
      <c r="B7" s="439"/>
      <c r="C7" s="396"/>
      <c r="D7" s="396"/>
    </row>
    <row r="8" spans="1:4" ht="12.75">
      <c r="A8" s="40">
        <v>1</v>
      </c>
      <c r="B8" s="40">
        <v>2</v>
      </c>
      <c r="C8" s="41">
        <v>3</v>
      </c>
      <c r="D8" s="41">
        <v>3</v>
      </c>
    </row>
    <row r="9" spans="1:4" ht="12.75">
      <c r="A9" s="341" t="s">
        <v>469</v>
      </c>
      <c r="B9" s="42" t="s">
        <v>209</v>
      </c>
      <c r="C9" s="154">
        <f>C10</f>
        <v>4714.8</v>
      </c>
      <c r="D9" s="154">
        <f>D10</f>
        <v>3863.1000000000004</v>
      </c>
    </row>
    <row r="10" spans="1:4" ht="12.75">
      <c r="A10" s="341" t="s">
        <v>470</v>
      </c>
      <c r="B10" s="42" t="s">
        <v>210</v>
      </c>
      <c r="C10" s="159">
        <f>C11+C15+C20+C23+C29+C31</f>
        <v>4714.8</v>
      </c>
      <c r="D10" s="159">
        <f>D11+D15+D20+D23+D26+D29+D31</f>
        <v>3863.1000000000004</v>
      </c>
    </row>
    <row r="11" spans="1:4" ht="12.75">
      <c r="A11" s="339" t="s">
        <v>456</v>
      </c>
      <c r="B11" s="43" t="s">
        <v>211</v>
      </c>
      <c r="C11" s="162">
        <f>C12+C13+C14</f>
        <v>250</v>
      </c>
      <c r="D11" s="162">
        <f>D12+D13+D14</f>
        <v>255</v>
      </c>
    </row>
    <row r="12" spans="1:4" ht="60" customHeight="1">
      <c r="A12" s="340" t="s">
        <v>457</v>
      </c>
      <c r="B12" s="336" t="s">
        <v>455</v>
      </c>
      <c r="C12" s="163">
        <v>240</v>
      </c>
      <c r="D12" s="163">
        <v>245</v>
      </c>
    </row>
    <row r="13" spans="1:4" ht="57" customHeight="1">
      <c r="A13" s="339" t="s">
        <v>296</v>
      </c>
      <c r="B13" s="338" t="s">
        <v>458</v>
      </c>
      <c r="C13" s="163">
        <v>2</v>
      </c>
      <c r="D13" s="163">
        <v>2</v>
      </c>
    </row>
    <row r="14" spans="1:4" ht="87.75" customHeight="1">
      <c r="A14" s="340" t="s">
        <v>459</v>
      </c>
      <c r="B14" s="337" t="s">
        <v>460</v>
      </c>
      <c r="C14" s="163">
        <v>8</v>
      </c>
      <c r="D14" s="163">
        <v>8</v>
      </c>
    </row>
    <row r="15" spans="1:4" ht="37.5" customHeight="1">
      <c r="A15" s="342" t="s">
        <v>471</v>
      </c>
      <c r="B15" s="44" t="s">
        <v>212</v>
      </c>
      <c r="C15" s="154">
        <f>C16+C17+C18+C19</f>
        <v>1989.5</v>
      </c>
      <c r="D15" s="154">
        <f>D16+D17+D18+D19</f>
        <v>2012.8</v>
      </c>
    </row>
    <row r="16" spans="1:4" ht="45" customHeight="1">
      <c r="A16" s="343" t="s">
        <v>283</v>
      </c>
      <c r="B16" s="45" t="s">
        <v>213</v>
      </c>
      <c r="C16" s="335">
        <v>831</v>
      </c>
      <c r="D16" s="335">
        <v>844.2</v>
      </c>
    </row>
    <row r="17" spans="1:4" ht="60" customHeight="1">
      <c r="A17" s="343" t="s">
        <v>284</v>
      </c>
      <c r="B17" s="45" t="s">
        <v>214</v>
      </c>
      <c r="C17" s="335">
        <v>30</v>
      </c>
      <c r="D17" s="335">
        <v>40</v>
      </c>
    </row>
    <row r="18" spans="1:4" ht="39">
      <c r="A18" s="343" t="s">
        <v>285</v>
      </c>
      <c r="B18" s="45" t="s">
        <v>215</v>
      </c>
      <c r="C18" s="335">
        <v>1127.5</v>
      </c>
      <c r="D18" s="335">
        <v>1127.6</v>
      </c>
    </row>
    <row r="19" spans="1:4" ht="39">
      <c r="A19" s="343" t="s">
        <v>286</v>
      </c>
      <c r="B19" s="45" t="s">
        <v>216</v>
      </c>
      <c r="C19" s="335">
        <v>1</v>
      </c>
      <c r="D19" s="335">
        <v>1</v>
      </c>
    </row>
    <row r="20" spans="1:4" ht="12.75">
      <c r="A20" s="344" t="s">
        <v>472</v>
      </c>
      <c r="B20" s="46" t="s">
        <v>7</v>
      </c>
      <c r="C20" s="154">
        <f>C21</f>
        <v>15</v>
      </c>
      <c r="D20" s="154">
        <f>D21</f>
        <v>15</v>
      </c>
    </row>
    <row r="21" spans="1:4" ht="12.75">
      <c r="A21" s="345" t="s">
        <v>292</v>
      </c>
      <c r="B21" s="47" t="s">
        <v>8</v>
      </c>
      <c r="C21" s="163">
        <f>C22</f>
        <v>15</v>
      </c>
      <c r="D21" s="163">
        <f>D22</f>
        <v>15</v>
      </c>
    </row>
    <row r="22" spans="1:4" ht="26.25">
      <c r="A22" s="340" t="s">
        <v>291</v>
      </c>
      <c r="B22" s="48" t="s">
        <v>217</v>
      </c>
      <c r="C22" s="163">
        <v>15</v>
      </c>
      <c r="D22" s="163">
        <v>15</v>
      </c>
    </row>
    <row r="23" spans="1:4" ht="12.75">
      <c r="A23" s="341" t="s">
        <v>473</v>
      </c>
      <c r="B23" s="42" t="s">
        <v>10</v>
      </c>
      <c r="C23" s="154">
        <f>C24+C26</f>
        <v>685</v>
      </c>
      <c r="D23" s="154">
        <f>D24</f>
        <v>5</v>
      </c>
    </row>
    <row r="24" spans="1:4" ht="12.75">
      <c r="A24" s="340" t="s">
        <v>289</v>
      </c>
      <c r="B24" s="47" t="s">
        <v>218</v>
      </c>
      <c r="C24" s="154">
        <f>C25</f>
        <v>5</v>
      </c>
      <c r="D24" s="154">
        <f>D25</f>
        <v>5</v>
      </c>
    </row>
    <row r="25" spans="1:4" ht="39">
      <c r="A25" s="345" t="s">
        <v>290</v>
      </c>
      <c r="B25" s="49" t="s">
        <v>219</v>
      </c>
      <c r="C25" s="163">
        <v>5</v>
      </c>
      <c r="D25" s="163">
        <v>5</v>
      </c>
    </row>
    <row r="26" spans="1:4" ht="15">
      <c r="A26" s="344" t="s">
        <v>474</v>
      </c>
      <c r="B26" s="50" t="s">
        <v>220</v>
      </c>
      <c r="C26" s="154">
        <f>C27+C28</f>
        <v>680</v>
      </c>
      <c r="D26" s="154">
        <f>D27+D28</f>
        <v>700</v>
      </c>
    </row>
    <row r="27" spans="1:4" ht="52.5">
      <c r="A27" s="340" t="s">
        <v>287</v>
      </c>
      <c r="B27" s="51" t="s">
        <v>221</v>
      </c>
      <c r="C27" s="163">
        <v>540</v>
      </c>
      <c r="D27" s="163">
        <v>550</v>
      </c>
    </row>
    <row r="28" spans="1:4" ht="52.5">
      <c r="A28" s="346" t="s">
        <v>288</v>
      </c>
      <c r="B28" s="52" t="s">
        <v>221</v>
      </c>
      <c r="C28" s="163">
        <v>140</v>
      </c>
      <c r="D28" s="163">
        <v>150</v>
      </c>
    </row>
    <row r="29" spans="1:4" ht="20.25">
      <c r="A29" s="341" t="s">
        <v>475</v>
      </c>
      <c r="B29" s="42" t="s">
        <v>222</v>
      </c>
      <c r="C29" s="154">
        <f>C30</f>
        <v>625</v>
      </c>
      <c r="D29" s="154">
        <f>D30</f>
        <v>625</v>
      </c>
    </row>
    <row r="30" spans="1:4" ht="66">
      <c r="A30" s="340" t="s">
        <v>295</v>
      </c>
      <c r="B30" s="54" t="s">
        <v>223</v>
      </c>
      <c r="C30" s="163">
        <v>625</v>
      </c>
      <c r="D30" s="163">
        <v>625</v>
      </c>
    </row>
    <row r="31" spans="1:4" ht="12.75">
      <c r="A31" s="340" t="s">
        <v>293</v>
      </c>
      <c r="B31" s="42" t="s">
        <v>224</v>
      </c>
      <c r="C31" s="154">
        <f>C32</f>
        <v>1150.3</v>
      </c>
      <c r="D31" s="154">
        <f>D32</f>
        <v>250.3</v>
      </c>
    </row>
    <row r="32" spans="1:4" ht="12.75">
      <c r="A32" s="340" t="s">
        <v>294</v>
      </c>
      <c r="B32" s="53" t="s">
        <v>454</v>
      </c>
      <c r="C32" s="163">
        <f>250+900+0.3</f>
        <v>1150.3</v>
      </c>
      <c r="D32" s="163">
        <v>250.3</v>
      </c>
    </row>
    <row r="33" spans="1:4" ht="12.75">
      <c r="A33" s="341" t="s">
        <v>476</v>
      </c>
      <c r="B33" s="42" t="s">
        <v>226</v>
      </c>
      <c r="C33" s="154">
        <f>C35</f>
        <v>75130.1</v>
      </c>
      <c r="D33" s="154">
        <f>D35</f>
        <v>4820.099999999999</v>
      </c>
    </row>
    <row r="34" spans="2:4" ht="12.75">
      <c r="B34" s="42" t="s">
        <v>227</v>
      </c>
      <c r="C34" s="163"/>
      <c r="D34" s="163"/>
    </row>
    <row r="35" spans="1:4" ht="26.25">
      <c r="A35" s="339" t="s">
        <v>461</v>
      </c>
      <c r="B35" s="174" t="s">
        <v>228</v>
      </c>
      <c r="C35" s="268">
        <f>C36+C38+C40</f>
        <v>75130.1</v>
      </c>
      <c r="D35" s="268">
        <f>D36+D38+D40</f>
        <v>4820.099999999999</v>
      </c>
    </row>
    <row r="36" spans="1:4" ht="12.75">
      <c r="A36" s="348" t="s">
        <v>463</v>
      </c>
      <c r="B36" s="174" t="s">
        <v>229</v>
      </c>
      <c r="C36" s="267">
        <f>C37</f>
        <v>4685.9</v>
      </c>
      <c r="D36" s="267">
        <f>D37</f>
        <v>4717.9</v>
      </c>
    </row>
    <row r="37" spans="1:4" ht="27">
      <c r="A37" s="348" t="s">
        <v>462</v>
      </c>
      <c r="B37" s="457" t="s">
        <v>397</v>
      </c>
      <c r="C37" s="267">
        <v>4685.9</v>
      </c>
      <c r="D37" s="267">
        <v>4717.9</v>
      </c>
    </row>
    <row r="38" spans="1:4" ht="12.75">
      <c r="A38" s="348" t="s">
        <v>465</v>
      </c>
      <c r="B38" s="174" t="s">
        <v>230</v>
      </c>
      <c r="C38" s="267">
        <f>C39</f>
        <v>70344.6</v>
      </c>
      <c r="D38" s="267">
        <f>D39</f>
        <v>0</v>
      </c>
    </row>
    <row r="39" spans="1:4" ht="27">
      <c r="A39" s="348" t="s">
        <v>464</v>
      </c>
      <c r="B39" s="457" t="s">
        <v>513</v>
      </c>
      <c r="C39" s="267">
        <v>70344.6</v>
      </c>
      <c r="D39" s="267">
        <v>0</v>
      </c>
    </row>
    <row r="40" spans="1:4" ht="13.5">
      <c r="A40" s="348" t="s">
        <v>467</v>
      </c>
      <c r="B40" s="457" t="s">
        <v>516</v>
      </c>
      <c r="C40" s="163">
        <f>C41+C42</f>
        <v>99.6</v>
      </c>
      <c r="D40" s="163">
        <f>D41+D42</f>
        <v>102.2</v>
      </c>
    </row>
    <row r="41" spans="1:4" ht="39">
      <c r="A41" s="348" t="s">
        <v>466</v>
      </c>
      <c r="B41" s="456" t="s">
        <v>401</v>
      </c>
      <c r="C41" s="163">
        <v>66.6</v>
      </c>
      <c r="D41" s="163">
        <v>69.2</v>
      </c>
    </row>
    <row r="42" spans="1:4" ht="26.25">
      <c r="A42" s="348" t="s">
        <v>468</v>
      </c>
      <c r="B42" s="174" t="s">
        <v>515</v>
      </c>
      <c r="C42" s="175">
        <v>33</v>
      </c>
      <c r="D42" s="175">
        <v>33</v>
      </c>
    </row>
    <row r="43" spans="1:4" ht="12.75">
      <c r="A43" s="348"/>
      <c r="B43" s="55" t="s">
        <v>231</v>
      </c>
      <c r="C43" s="177">
        <f>C9+C33</f>
        <v>79844.90000000001</v>
      </c>
      <c r="D43" s="177">
        <f>D9+D33</f>
        <v>8683.2</v>
      </c>
    </row>
    <row r="44" ht="12.75">
      <c r="A44" s="349"/>
    </row>
    <row r="45" spans="3:4" ht="12.75">
      <c r="C45" s="57"/>
      <c r="D45" s="57"/>
    </row>
    <row r="47" spans="1:2" ht="51.75" customHeight="1">
      <c r="A47" s="148" t="s">
        <v>297</v>
      </c>
      <c r="B47" s="149" t="s">
        <v>19</v>
      </c>
    </row>
  </sheetData>
  <sheetProtection/>
  <mergeCells count="6">
    <mergeCell ref="B1:D1"/>
    <mergeCell ref="B2:D2"/>
    <mergeCell ref="A6:A7"/>
    <mergeCell ref="B6:B7"/>
    <mergeCell ref="C6:C7"/>
    <mergeCell ref="D6:D7"/>
  </mergeCells>
  <printOptions/>
  <pageMargins left="0.7480314960629921" right="0.7480314960629921" top="0.2362204724409449" bottom="0.31496062992125984" header="0.15748031496062992" footer="0.5118110236220472"/>
  <pageSetup horizontalDpi="600" verticalDpi="600" orientation="portrait" paperSize="9" scale="6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C00000"/>
  </sheetPr>
  <dimension ref="A1:E45"/>
  <sheetViews>
    <sheetView zoomScalePageLayoutView="0" workbookViewId="0" topLeftCell="A33">
      <selection activeCell="A45" sqref="A45"/>
    </sheetView>
  </sheetViews>
  <sheetFormatPr defaultColWidth="9.00390625" defaultRowHeight="12.75"/>
  <cols>
    <col min="1" max="1" width="23.625" style="39" customWidth="1"/>
    <col min="2" max="2" width="64.00390625" style="39" customWidth="1"/>
    <col min="3" max="3" width="9.00390625" style="39" customWidth="1"/>
    <col min="4" max="4" width="13.375" style="39" customWidth="1"/>
    <col min="5" max="5" width="1.00390625" style="39" customWidth="1"/>
    <col min="6" max="16384" width="8.875" style="39" customWidth="1"/>
  </cols>
  <sheetData>
    <row r="1" spans="2:5" ht="18.75" customHeight="1">
      <c r="B1" s="368" t="s">
        <v>497</v>
      </c>
      <c r="C1" s="368"/>
      <c r="D1" s="147"/>
      <c r="E1" s="56"/>
    </row>
    <row r="2" spans="2:5" ht="18" customHeight="1">
      <c r="B2" s="368" t="s">
        <v>386</v>
      </c>
      <c r="C2" s="368"/>
      <c r="D2" s="147"/>
      <c r="E2" s="56"/>
    </row>
    <row r="3" spans="2:5" ht="13.5" customHeight="1">
      <c r="B3" s="4" t="s">
        <v>9</v>
      </c>
      <c r="C3" s="24"/>
      <c r="D3" s="24"/>
      <c r="E3" s="24"/>
    </row>
    <row r="4" spans="2:5" ht="19.5" customHeight="1">
      <c r="B4" s="4" t="s">
        <v>387</v>
      </c>
      <c r="C4" s="24"/>
      <c r="D4" s="24"/>
      <c r="E4" s="24"/>
    </row>
    <row r="6" spans="1:3" s="156" customFormat="1" ht="12.75">
      <c r="A6" s="440" t="s">
        <v>208</v>
      </c>
      <c r="B6" s="440" t="s">
        <v>6</v>
      </c>
      <c r="C6" s="442" t="s">
        <v>280</v>
      </c>
    </row>
    <row r="7" spans="1:3" s="156" customFormat="1" ht="12.75">
      <c r="A7" s="441"/>
      <c r="B7" s="441"/>
      <c r="C7" s="442"/>
    </row>
    <row r="8" spans="1:3" s="156" customFormat="1" ht="12.75">
      <c r="A8" s="157">
        <v>1</v>
      </c>
      <c r="B8" s="157">
        <v>2</v>
      </c>
      <c r="C8" s="158">
        <v>3</v>
      </c>
    </row>
    <row r="9" spans="1:3" s="156" customFormat="1" ht="12.75">
      <c r="A9" s="341" t="s">
        <v>469</v>
      </c>
      <c r="B9" s="153" t="s">
        <v>209</v>
      </c>
      <c r="C9" s="154">
        <f>C10</f>
        <v>3569.1000000000004</v>
      </c>
    </row>
    <row r="10" spans="1:4" s="156" customFormat="1" ht="12.75">
      <c r="A10" s="341" t="s">
        <v>470</v>
      </c>
      <c r="B10" s="153" t="s">
        <v>210</v>
      </c>
      <c r="C10" s="159">
        <f>C11+C15+C20+C23+C29+C31</f>
        <v>3569.1000000000004</v>
      </c>
      <c r="D10" s="160"/>
    </row>
    <row r="11" spans="1:3" s="156" customFormat="1" ht="12.75">
      <c r="A11" s="339" t="s">
        <v>456</v>
      </c>
      <c r="B11" s="161" t="s">
        <v>211</v>
      </c>
      <c r="C11" s="162">
        <f>C12+C13+C14</f>
        <v>240</v>
      </c>
    </row>
    <row r="12" spans="1:3" s="156" customFormat="1" ht="59.25" customHeight="1">
      <c r="A12" s="340" t="s">
        <v>457</v>
      </c>
      <c r="B12" s="336" t="s">
        <v>455</v>
      </c>
      <c r="C12" s="163">
        <v>228</v>
      </c>
    </row>
    <row r="13" spans="1:3" s="156" customFormat="1" ht="59.25" customHeight="1">
      <c r="A13" s="339" t="s">
        <v>296</v>
      </c>
      <c r="B13" s="338" t="s">
        <v>458</v>
      </c>
      <c r="C13" s="163">
        <v>2</v>
      </c>
    </row>
    <row r="14" spans="1:3" s="156" customFormat="1" ht="90" customHeight="1">
      <c r="A14" s="340" t="s">
        <v>459</v>
      </c>
      <c r="B14" s="337" t="s">
        <v>460</v>
      </c>
      <c r="C14" s="163">
        <v>10</v>
      </c>
    </row>
    <row r="15" spans="1:3" s="156" customFormat="1" ht="25.5" customHeight="1">
      <c r="A15" s="342" t="s">
        <v>471</v>
      </c>
      <c r="B15" s="164" t="s">
        <v>212</v>
      </c>
      <c r="C15" s="154">
        <f>C16+C17+C18+C19</f>
        <v>1763.8000000000002</v>
      </c>
    </row>
    <row r="16" spans="1:3" s="156" customFormat="1" ht="39" customHeight="1">
      <c r="A16" s="343" t="s">
        <v>283</v>
      </c>
      <c r="B16" s="165" t="s">
        <v>213</v>
      </c>
      <c r="C16" s="268">
        <v>800</v>
      </c>
    </row>
    <row r="17" spans="1:3" s="156" customFormat="1" ht="41.25" customHeight="1">
      <c r="A17" s="343" t="s">
        <v>284</v>
      </c>
      <c r="B17" s="165" t="s">
        <v>214</v>
      </c>
      <c r="C17" s="268">
        <v>33.1</v>
      </c>
    </row>
    <row r="18" spans="1:3" s="156" customFormat="1" ht="39">
      <c r="A18" s="343" t="s">
        <v>285</v>
      </c>
      <c r="B18" s="165" t="s">
        <v>215</v>
      </c>
      <c r="C18" s="268">
        <v>929.7</v>
      </c>
    </row>
    <row r="19" spans="1:3" s="156" customFormat="1" ht="39">
      <c r="A19" s="343" t="s">
        <v>286</v>
      </c>
      <c r="B19" s="165" t="s">
        <v>216</v>
      </c>
      <c r="C19" s="268">
        <v>1</v>
      </c>
    </row>
    <row r="20" spans="1:3" s="156" customFormat="1" ht="12.75">
      <c r="A20" s="344" t="s">
        <v>472</v>
      </c>
      <c r="B20" s="166" t="s">
        <v>7</v>
      </c>
      <c r="C20" s="154">
        <f>C21</f>
        <v>15</v>
      </c>
    </row>
    <row r="21" spans="1:3" s="156" customFormat="1" ht="12.75">
      <c r="A21" s="345" t="s">
        <v>292</v>
      </c>
      <c r="B21" s="167" t="s">
        <v>8</v>
      </c>
      <c r="C21" s="163">
        <f>C22</f>
        <v>15</v>
      </c>
    </row>
    <row r="22" spans="1:3" s="156" customFormat="1" ht="26.25">
      <c r="A22" s="340" t="s">
        <v>291</v>
      </c>
      <c r="B22" s="168" t="s">
        <v>217</v>
      </c>
      <c r="C22" s="163">
        <v>15</v>
      </c>
    </row>
    <row r="23" spans="1:3" s="156" customFormat="1" ht="12.75">
      <c r="A23" s="341" t="s">
        <v>473</v>
      </c>
      <c r="B23" s="153" t="s">
        <v>10</v>
      </c>
      <c r="C23" s="154">
        <f>C24+C26</f>
        <v>675</v>
      </c>
    </row>
    <row r="24" spans="1:3" s="156" customFormat="1" ht="12.75">
      <c r="A24" s="340" t="s">
        <v>289</v>
      </c>
      <c r="B24" s="167" t="s">
        <v>218</v>
      </c>
      <c r="C24" s="154">
        <f>C25</f>
        <v>5</v>
      </c>
    </row>
    <row r="25" spans="1:3" s="156" customFormat="1" ht="39">
      <c r="A25" s="345" t="s">
        <v>290</v>
      </c>
      <c r="B25" s="169" t="s">
        <v>219</v>
      </c>
      <c r="C25" s="163">
        <v>5</v>
      </c>
    </row>
    <row r="26" spans="1:3" s="156" customFormat="1" ht="15">
      <c r="A26" s="344" t="s">
        <v>474</v>
      </c>
      <c r="B26" s="170" t="s">
        <v>220</v>
      </c>
      <c r="C26" s="154">
        <f>C27+C28</f>
        <v>670</v>
      </c>
    </row>
    <row r="27" spans="1:3" s="156" customFormat="1" ht="52.5">
      <c r="A27" s="340" t="s">
        <v>287</v>
      </c>
      <c r="B27" s="171" t="s">
        <v>221</v>
      </c>
      <c r="C27" s="163">
        <v>530</v>
      </c>
    </row>
    <row r="28" spans="1:3" s="156" customFormat="1" ht="52.5">
      <c r="A28" s="346" t="s">
        <v>288</v>
      </c>
      <c r="B28" s="172" t="s">
        <v>221</v>
      </c>
      <c r="C28" s="163">
        <v>140</v>
      </c>
    </row>
    <row r="29" spans="1:3" s="156" customFormat="1" ht="20.25">
      <c r="A29" s="341" t="s">
        <v>475</v>
      </c>
      <c r="B29" s="153" t="s">
        <v>222</v>
      </c>
      <c r="C29" s="154">
        <f>C30</f>
        <v>625</v>
      </c>
    </row>
    <row r="30" spans="1:3" s="156" customFormat="1" ht="66">
      <c r="A30" s="340" t="s">
        <v>295</v>
      </c>
      <c r="B30" s="173" t="s">
        <v>223</v>
      </c>
      <c r="C30" s="163">
        <v>625</v>
      </c>
    </row>
    <row r="31" spans="1:3" s="156" customFormat="1" ht="12.75">
      <c r="A31" s="340" t="s">
        <v>293</v>
      </c>
      <c r="B31" s="153" t="s">
        <v>224</v>
      </c>
      <c r="C31" s="154">
        <f>C32</f>
        <v>250.3</v>
      </c>
    </row>
    <row r="32" spans="1:3" s="156" customFormat="1" ht="12.75">
      <c r="A32" s="340" t="s">
        <v>294</v>
      </c>
      <c r="B32" s="174" t="s">
        <v>225</v>
      </c>
      <c r="C32" s="163">
        <v>250.3</v>
      </c>
    </row>
    <row r="33" spans="1:3" s="156" customFormat="1" ht="12.75">
      <c r="A33" s="341" t="s">
        <v>476</v>
      </c>
      <c r="B33" s="153" t="s">
        <v>226</v>
      </c>
      <c r="C33" s="154">
        <f>C35</f>
        <v>30515.8</v>
      </c>
    </row>
    <row r="34" spans="1:3" s="156" customFormat="1" ht="12.75">
      <c r="A34" s="347"/>
      <c r="B34" s="153" t="s">
        <v>227</v>
      </c>
      <c r="C34" s="163"/>
    </row>
    <row r="35" spans="1:3" s="156" customFormat="1" ht="26.25">
      <c r="A35" s="451" t="s">
        <v>461</v>
      </c>
      <c r="B35" s="174" t="s">
        <v>228</v>
      </c>
      <c r="C35" s="453">
        <f>C36+C38+C40</f>
        <v>30515.8</v>
      </c>
    </row>
    <row r="36" spans="1:3" s="156" customFormat="1" ht="12.75">
      <c r="A36" s="452" t="s">
        <v>463</v>
      </c>
      <c r="B36" s="174" t="s">
        <v>229</v>
      </c>
      <c r="C36" s="454">
        <f>C37</f>
        <v>5691.8</v>
      </c>
    </row>
    <row r="37" spans="1:3" s="156" customFormat="1" ht="27">
      <c r="A37" s="452" t="s">
        <v>462</v>
      </c>
      <c r="B37" s="457" t="s">
        <v>397</v>
      </c>
      <c r="C37" s="454">
        <f>5691.8</f>
        <v>5691.8</v>
      </c>
    </row>
    <row r="38" spans="1:3" s="156" customFormat="1" ht="12.75">
      <c r="A38" s="452" t="s">
        <v>465</v>
      </c>
      <c r="B38" s="174" t="s">
        <v>230</v>
      </c>
      <c r="C38" s="454">
        <f>C39</f>
        <v>24725.1</v>
      </c>
    </row>
    <row r="39" spans="1:3" s="156" customFormat="1" ht="27">
      <c r="A39" s="452" t="s">
        <v>464</v>
      </c>
      <c r="B39" s="457" t="s">
        <v>513</v>
      </c>
      <c r="C39" s="454">
        <v>24725.1</v>
      </c>
    </row>
    <row r="40" spans="1:3" s="156" customFormat="1" ht="27">
      <c r="A40" s="452" t="s">
        <v>467</v>
      </c>
      <c r="B40" s="457" t="s">
        <v>516</v>
      </c>
      <c r="C40" s="453">
        <f>C41+C42</f>
        <v>98.9</v>
      </c>
    </row>
    <row r="41" spans="1:3" s="156" customFormat="1" ht="39">
      <c r="A41" s="452" t="s">
        <v>466</v>
      </c>
      <c r="B41" s="456" t="s">
        <v>401</v>
      </c>
      <c r="C41" s="453">
        <v>65.9</v>
      </c>
    </row>
    <row r="42" spans="1:3" s="156" customFormat="1" ht="26.25">
      <c r="A42" s="452" t="s">
        <v>468</v>
      </c>
      <c r="B42" s="174" t="s">
        <v>515</v>
      </c>
      <c r="C42" s="455">
        <v>33</v>
      </c>
    </row>
    <row r="43" spans="1:4" s="156" customFormat="1" ht="12.75">
      <c r="A43" s="349"/>
      <c r="B43" s="176" t="s">
        <v>231</v>
      </c>
      <c r="C43" s="177">
        <f>C9+C33</f>
        <v>34084.9</v>
      </c>
      <c r="D43" s="178"/>
    </row>
    <row r="44" spans="3:4" ht="12.75">
      <c r="C44" s="358">
        <f>C9*3.25%</f>
        <v>115.99575000000002</v>
      </c>
      <c r="D44" s="57"/>
    </row>
    <row r="45" spans="1:2" ht="39">
      <c r="A45" s="148" t="s">
        <v>297</v>
      </c>
      <c r="B45" s="149" t="s">
        <v>19</v>
      </c>
    </row>
  </sheetData>
  <sheetProtection/>
  <mergeCells count="5">
    <mergeCell ref="B2:C2"/>
    <mergeCell ref="B1:C1"/>
    <mergeCell ref="A6:A7"/>
    <mergeCell ref="B6:B7"/>
    <mergeCell ref="C6:C7"/>
  </mergeCells>
  <printOptions/>
  <pageMargins left="0.7480314960629921" right="0.7480314960629921" top="0.17" bottom="0.44" header="0.69" footer="0.5118110236220472"/>
  <pageSetup horizontalDpi="600" verticalDpi="600" orientation="portrait" paperSize="9" scale="7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C00000"/>
  </sheetPr>
  <dimension ref="A1:J22"/>
  <sheetViews>
    <sheetView zoomScale="130" zoomScaleNormal="130" zoomScalePageLayoutView="0" workbookViewId="0" topLeftCell="A1">
      <selection activeCell="I6" sqref="I6"/>
    </sheetView>
  </sheetViews>
  <sheetFormatPr defaultColWidth="9.00390625" defaultRowHeight="12.75"/>
  <cols>
    <col min="1" max="1" width="15.375" style="0" customWidth="1"/>
    <col min="3" max="3" width="10.50390625" style="0" customWidth="1"/>
  </cols>
  <sheetData>
    <row r="1" spans="1:10" ht="12.75">
      <c r="A1" s="271" t="s">
        <v>440</v>
      </c>
      <c r="B1" s="271"/>
      <c r="C1" s="271"/>
      <c r="D1" s="271"/>
      <c r="E1" s="271"/>
      <c r="F1" s="271"/>
      <c r="G1" s="271"/>
      <c r="H1" s="271"/>
      <c r="I1" s="271"/>
      <c r="J1" s="271"/>
    </row>
    <row r="2" spans="1:10" ht="12.75">
      <c r="A2" s="272"/>
      <c r="B2" s="273" t="s">
        <v>232</v>
      </c>
      <c r="C2" s="272" t="s">
        <v>233</v>
      </c>
      <c r="D2" s="272" t="s">
        <v>234</v>
      </c>
      <c r="E2" s="272" t="s">
        <v>235</v>
      </c>
      <c r="F2" s="274" t="s">
        <v>236</v>
      </c>
      <c r="G2" s="272" t="s">
        <v>237</v>
      </c>
      <c r="H2" s="272" t="s">
        <v>238</v>
      </c>
      <c r="I2" s="272" t="s">
        <v>239</v>
      </c>
      <c r="J2" s="271"/>
    </row>
    <row r="3" spans="1:10" ht="12.75">
      <c r="A3" s="272" t="s">
        <v>246</v>
      </c>
      <c r="B3" s="275">
        <f>B4+B17</f>
        <v>523818.43961999996</v>
      </c>
      <c r="C3" s="276">
        <f aca="true" t="shared" si="0" ref="C3:H3">C4+C17</f>
        <v>3142910.63772</v>
      </c>
      <c r="D3" s="276">
        <f t="shared" si="0"/>
        <v>3666729.07734</v>
      </c>
      <c r="E3" s="276">
        <f t="shared" si="0"/>
        <v>4190547.5169599997</v>
      </c>
      <c r="F3" s="277">
        <f t="shared" si="0"/>
        <v>4714365.95658</v>
      </c>
      <c r="G3" s="276">
        <f t="shared" si="0"/>
        <v>5238184.396199999</v>
      </c>
      <c r="H3" s="276">
        <f t="shared" si="0"/>
        <v>5762002.835820001</v>
      </c>
      <c r="I3" s="276">
        <f>I4+I17</f>
        <v>6285821.27544</v>
      </c>
      <c r="J3" s="278">
        <f>B3*12</f>
        <v>6285821.27544</v>
      </c>
    </row>
    <row r="4" spans="1:10" ht="12.75">
      <c r="A4" s="272" t="s">
        <v>245</v>
      </c>
      <c r="B4" s="275">
        <f aca="true" t="shared" si="1" ref="B4:I4">B5+B8+B11+B14</f>
        <v>333013.20402</v>
      </c>
      <c r="C4" s="276">
        <f t="shared" si="1"/>
        <v>1998079.22412</v>
      </c>
      <c r="D4" s="276">
        <f t="shared" si="1"/>
        <v>2331092.42814</v>
      </c>
      <c r="E4" s="276">
        <f t="shared" si="1"/>
        <v>2664105.63216</v>
      </c>
      <c r="F4" s="277">
        <f t="shared" si="1"/>
        <v>2997118.83618</v>
      </c>
      <c r="G4" s="276">
        <f t="shared" si="1"/>
        <v>3330132.0401999997</v>
      </c>
      <c r="H4" s="276">
        <f t="shared" si="1"/>
        <v>3663145.2442200007</v>
      </c>
      <c r="I4" s="276">
        <f t="shared" si="1"/>
        <v>3996158.44824</v>
      </c>
      <c r="J4" s="271"/>
    </row>
    <row r="5" spans="1:10" ht="12.75">
      <c r="A5" s="279">
        <v>210</v>
      </c>
      <c r="B5" s="277">
        <f>B6+B7</f>
        <v>70762.398</v>
      </c>
      <c r="C5" s="277">
        <f aca="true" t="shared" si="2" ref="C5:I5">C6+C7</f>
        <v>424574.38800000004</v>
      </c>
      <c r="D5" s="277">
        <f t="shared" si="2"/>
        <v>495336.786</v>
      </c>
      <c r="E5" s="277">
        <f t="shared" si="2"/>
        <v>566099.184</v>
      </c>
      <c r="F5" s="277">
        <f t="shared" si="2"/>
        <v>636861.5819999999</v>
      </c>
      <c r="G5" s="277">
        <f t="shared" si="2"/>
        <v>707623.98</v>
      </c>
      <c r="H5" s="277">
        <f t="shared" si="2"/>
        <v>778386.378</v>
      </c>
      <c r="I5" s="280">
        <f t="shared" si="2"/>
        <v>849148.7760000001</v>
      </c>
      <c r="J5" s="271"/>
    </row>
    <row r="6" spans="1:10" ht="12.75">
      <c r="A6" s="281" t="s">
        <v>240</v>
      </c>
      <c r="B6" s="275">
        <v>54349</v>
      </c>
      <c r="C6" s="276">
        <f>B6*6</f>
        <v>326094</v>
      </c>
      <c r="D6" s="276">
        <f>B6*7</f>
        <v>380443</v>
      </c>
      <c r="E6" s="276">
        <f>B6*8</f>
        <v>434792</v>
      </c>
      <c r="F6" s="277">
        <f>B6*9</f>
        <v>489141</v>
      </c>
      <c r="G6" s="276">
        <f>B6*10</f>
        <v>543490</v>
      </c>
      <c r="H6" s="276">
        <f>B6*11</f>
        <v>597839</v>
      </c>
      <c r="I6" s="280">
        <f>B6*12</f>
        <v>652188</v>
      </c>
      <c r="J6" s="271"/>
    </row>
    <row r="7" spans="1:10" ht="12.75">
      <c r="A7" s="281">
        <v>213</v>
      </c>
      <c r="B7" s="275">
        <f>B6*30.2%</f>
        <v>16413.398</v>
      </c>
      <c r="C7" s="276">
        <f>B7*6</f>
        <v>98480.388</v>
      </c>
      <c r="D7" s="276">
        <f>B7*7</f>
        <v>114893.78600000001</v>
      </c>
      <c r="E7" s="276">
        <f>B7*8</f>
        <v>131307.184</v>
      </c>
      <c r="F7" s="277">
        <f>B7*9</f>
        <v>147720.582</v>
      </c>
      <c r="G7" s="276">
        <f>B7*10</f>
        <v>164133.98</v>
      </c>
      <c r="H7" s="276">
        <f>B7*11</f>
        <v>180547.37800000003</v>
      </c>
      <c r="I7" s="280">
        <f>B7*12</f>
        <v>196960.776</v>
      </c>
      <c r="J7" s="271"/>
    </row>
    <row r="8" spans="1:10" ht="12.75">
      <c r="A8" s="279">
        <v>210</v>
      </c>
      <c r="B8" s="277">
        <f>B9+B10</f>
        <v>86746.62234</v>
      </c>
      <c r="C8" s="277">
        <f aca="true" t="shared" si="3" ref="C8:H8">C9+C10</f>
        <v>520479.73404</v>
      </c>
      <c r="D8" s="277">
        <f t="shared" si="3"/>
        <v>607226.35638</v>
      </c>
      <c r="E8" s="277">
        <f t="shared" si="3"/>
        <v>693972.97872</v>
      </c>
      <c r="F8" s="277">
        <f t="shared" si="3"/>
        <v>780719.60106</v>
      </c>
      <c r="G8" s="277">
        <f t="shared" si="3"/>
        <v>867466.2234</v>
      </c>
      <c r="H8" s="277">
        <f t="shared" si="3"/>
        <v>954212.84574</v>
      </c>
      <c r="I8" s="280">
        <f>I9+I10</f>
        <v>1040959.46808</v>
      </c>
      <c r="J8" s="271"/>
    </row>
    <row r="9" spans="1:10" ht="12.75">
      <c r="A9" s="281" t="s">
        <v>416</v>
      </c>
      <c r="B9" s="275">
        <v>66625.67</v>
      </c>
      <c r="C9" s="276">
        <f>B9*6</f>
        <v>399754.02</v>
      </c>
      <c r="D9" s="276">
        <f>B9*7</f>
        <v>466379.69</v>
      </c>
      <c r="E9" s="276">
        <f>B9*8</f>
        <v>533005.36</v>
      </c>
      <c r="F9" s="277">
        <f>B9*9</f>
        <v>599631.03</v>
      </c>
      <c r="G9" s="276">
        <f>B9*10</f>
        <v>666256.7</v>
      </c>
      <c r="H9" s="276">
        <f>B9*11</f>
        <v>732882.37</v>
      </c>
      <c r="I9" s="280">
        <f>B9*12</f>
        <v>799508.04</v>
      </c>
      <c r="J9" s="271"/>
    </row>
    <row r="10" spans="1:10" ht="12.75">
      <c r="A10" s="281">
        <v>213</v>
      </c>
      <c r="B10" s="275">
        <f>B9*30.2%</f>
        <v>20120.95234</v>
      </c>
      <c r="C10" s="276">
        <f>B10*6</f>
        <v>120725.71403999999</v>
      </c>
      <c r="D10" s="276">
        <f>B10*7</f>
        <v>140846.66638</v>
      </c>
      <c r="E10" s="276">
        <f>B10*8</f>
        <v>160967.61872</v>
      </c>
      <c r="F10" s="277">
        <f>B10*9</f>
        <v>181088.57106</v>
      </c>
      <c r="G10" s="276">
        <f>B10*10</f>
        <v>201209.5234</v>
      </c>
      <c r="H10" s="276">
        <f>B10*11</f>
        <v>221330.47574</v>
      </c>
      <c r="I10" s="280">
        <f>B10*12</f>
        <v>241451.42807999998</v>
      </c>
      <c r="J10" s="271"/>
    </row>
    <row r="11" spans="1:10" ht="12.75">
      <c r="A11" s="279">
        <v>210</v>
      </c>
      <c r="B11" s="277">
        <f aca="true" t="shared" si="4" ref="B11:I11">B12+B13</f>
        <v>76624.31448</v>
      </c>
      <c r="C11" s="277">
        <f t="shared" si="4"/>
        <v>459745.88688</v>
      </c>
      <c r="D11" s="277">
        <f t="shared" si="4"/>
        <v>536370.20136</v>
      </c>
      <c r="E11" s="277">
        <f t="shared" si="4"/>
        <v>612994.51584</v>
      </c>
      <c r="F11" s="277">
        <f t="shared" si="4"/>
        <v>689618.8303200001</v>
      </c>
      <c r="G11" s="277">
        <f t="shared" si="4"/>
        <v>766243.1448</v>
      </c>
      <c r="H11" s="277">
        <f t="shared" si="4"/>
        <v>842867.4592800001</v>
      </c>
      <c r="I11" s="280">
        <f t="shared" si="4"/>
        <v>919491.77376</v>
      </c>
      <c r="J11" s="271"/>
    </row>
    <row r="12" spans="1:10" ht="12.75">
      <c r="A12" s="281" t="s">
        <v>241</v>
      </c>
      <c r="B12" s="275">
        <f>58851.24</f>
        <v>58851.24</v>
      </c>
      <c r="C12" s="276">
        <f>B12*6</f>
        <v>353107.44</v>
      </c>
      <c r="D12" s="276">
        <f>B12*7</f>
        <v>411958.68</v>
      </c>
      <c r="E12" s="276">
        <f>B12*8</f>
        <v>470809.92</v>
      </c>
      <c r="F12" s="277">
        <f>B12*9</f>
        <v>529661.16</v>
      </c>
      <c r="G12" s="276">
        <f>B12*10</f>
        <v>588512.4</v>
      </c>
      <c r="H12" s="276">
        <f>B12*11</f>
        <v>647363.64</v>
      </c>
      <c r="I12" s="280">
        <f>B12*12</f>
        <v>706214.88</v>
      </c>
      <c r="J12" s="271"/>
    </row>
    <row r="13" spans="1:10" ht="12.75">
      <c r="A13" s="281">
        <v>213</v>
      </c>
      <c r="B13" s="275">
        <f>B12*30.2%</f>
        <v>17773.07448</v>
      </c>
      <c r="C13" s="276">
        <f>B13*6</f>
        <v>106638.44688</v>
      </c>
      <c r="D13" s="276">
        <f>B13*7</f>
        <v>124411.52136</v>
      </c>
      <c r="E13" s="276">
        <f>B13*8</f>
        <v>142184.59584</v>
      </c>
      <c r="F13" s="277">
        <f>B13*9</f>
        <v>159957.67032</v>
      </c>
      <c r="G13" s="276">
        <f>B13*10</f>
        <v>177730.7448</v>
      </c>
      <c r="H13" s="276">
        <f>B13*11</f>
        <v>195503.81928</v>
      </c>
      <c r="I13" s="280">
        <f>B13*12</f>
        <v>213276.89376</v>
      </c>
      <c r="J13" s="271"/>
    </row>
    <row r="14" spans="1:10" ht="12.75">
      <c r="A14" s="279">
        <v>210</v>
      </c>
      <c r="B14" s="277">
        <f>B15+B16</f>
        <v>98879.86920000002</v>
      </c>
      <c r="C14" s="277">
        <f aca="true" t="shared" si="5" ref="C14:H14">C15+C16</f>
        <v>593279.2152</v>
      </c>
      <c r="D14" s="277">
        <f t="shared" si="5"/>
        <v>692159.0844</v>
      </c>
      <c r="E14" s="277">
        <f t="shared" si="5"/>
        <v>791038.9536000001</v>
      </c>
      <c r="F14" s="277">
        <f t="shared" si="5"/>
        <v>889918.8228000001</v>
      </c>
      <c r="G14" s="277">
        <f t="shared" si="5"/>
        <v>988798.692</v>
      </c>
      <c r="H14" s="277">
        <f t="shared" si="5"/>
        <v>1087678.5612</v>
      </c>
      <c r="I14" s="280">
        <f>I15+I16</f>
        <v>1186558.4304</v>
      </c>
      <c r="J14" s="271"/>
    </row>
    <row r="15" spans="1:10" ht="12.75">
      <c r="A15" s="281" t="s">
        <v>417</v>
      </c>
      <c r="B15" s="275">
        <v>75944.6</v>
      </c>
      <c r="C15" s="276">
        <f>B15*6</f>
        <v>455667.60000000003</v>
      </c>
      <c r="D15" s="276">
        <f>B15*7</f>
        <v>531612.2000000001</v>
      </c>
      <c r="E15" s="276">
        <f>B15*8</f>
        <v>607556.8</v>
      </c>
      <c r="F15" s="277">
        <f>B15*9</f>
        <v>683501.4</v>
      </c>
      <c r="G15" s="276">
        <f>B15*10</f>
        <v>759446</v>
      </c>
      <c r="H15" s="276">
        <f>B15*11</f>
        <v>835390.6000000001</v>
      </c>
      <c r="I15" s="280">
        <f>B15*12</f>
        <v>911335.2000000001</v>
      </c>
      <c r="J15" s="271"/>
    </row>
    <row r="16" spans="1:10" ht="12.75">
      <c r="A16" s="281">
        <v>213</v>
      </c>
      <c r="B16" s="275">
        <f>B15*30.2%</f>
        <v>22935.269200000002</v>
      </c>
      <c r="C16" s="276">
        <f>B16*6</f>
        <v>137611.6152</v>
      </c>
      <c r="D16" s="276">
        <f>B16*7</f>
        <v>160546.8844</v>
      </c>
      <c r="E16" s="276">
        <f>B16*8</f>
        <v>183482.15360000002</v>
      </c>
      <c r="F16" s="277">
        <f>B16*9</f>
        <v>206417.42280000003</v>
      </c>
      <c r="G16" s="276">
        <f>B16*10</f>
        <v>229352.69200000004</v>
      </c>
      <c r="H16" s="276">
        <f>B16*11</f>
        <v>252287.96120000002</v>
      </c>
      <c r="I16" s="280">
        <f>B16*12</f>
        <v>275223.2304</v>
      </c>
      <c r="J16" s="271"/>
    </row>
    <row r="17" spans="1:10" ht="12.75">
      <c r="A17" s="282" t="s">
        <v>243</v>
      </c>
      <c r="B17" s="275">
        <f>B20</f>
        <v>190805.23559999999</v>
      </c>
      <c r="C17" s="275">
        <f aca="true" t="shared" si="6" ref="C17:I17">C20</f>
        <v>1144831.4135999999</v>
      </c>
      <c r="D17" s="275">
        <f t="shared" si="6"/>
        <v>1335636.6491999999</v>
      </c>
      <c r="E17" s="275">
        <f t="shared" si="6"/>
        <v>1526441.8847999999</v>
      </c>
      <c r="F17" s="275">
        <f t="shared" si="6"/>
        <v>1717247.1204</v>
      </c>
      <c r="G17" s="275">
        <f t="shared" si="6"/>
        <v>1908052.356</v>
      </c>
      <c r="H17" s="275">
        <f t="shared" si="6"/>
        <v>2098857.5916</v>
      </c>
      <c r="I17" s="275">
        <f t="shared" si="6"/>
        <v>2289662.8271999997</v>
      </c>
      <c r="J17" s="271"/>
    </row>
    <row r="18" spans="1:10" ht="12.75">
      <c r="A18" s="283" t="s">
        <v>244</v>
      </c>
      <c r="B18" s="275">
        <f>B21</f>
        <v>146547.8</v>
      </c>
      <c r="C18" s="284">
        <f>C21</f>
        <v>879286.7999999999</v>
      </c>
      <c r="D18" s="276">
        <f>B18*7</f>
        <v>1025834.5999999999</v>
      </c>
      <c r="E18" s="276">
        <f>B18*8</f>
        <v>1172382.4</v>
      </c>
      <c r="F18" s="277">
        <f>B18*9</f>
        <v>1318930.2</v>
      </c>
      <c r="G18" s="276">
        <f>B18*10</f>
        <v>1465478</v>
      </c>
      <c r="H18" s="276">
        <f>B18*11</f>
        <v>1612025.7999999998</v>
      </c>
      <c r="I18" s="280">
        <f>B18*12</f>
        <v>1758573.5999999999</v>
      </c>
      <c r="J18" s="271"/>
    </row>
    <row r="19" spans="1:10" ht="12.75">
      <c r="A19" s="281">
        <v>213</v>
      </c>
      <c r="B19" s="275">
        <f>B22</f>
        <v>44257.4356</v>
      </c>
      <c r="C19" s="276">
        <f>B19*6</f>
        <v>265544.6136</v>
      </c>
      <c r="D19" s="276">
        <f>B19*7</f>
        <v>309802.0492</v>
      </c>
      <c r="E19" s="276">
        <f>B19*8</f>
        <v>354059.4848</v>
      </c>
      <c r="F19" s="277">
        <f>B19*9</f>
        <v>398316.92039999994</v>
      </c>
      <c r="G19" s="276">
        <f>B19*10</f>
        <v>442574.35599999997</v>
      </c>
      <c r="H19" s="276">
        <f>B19*11</f>
        <v>486831.7916</v>
      </c>
      <c r="I19" s="280">
        <f>B19*12</f>
        <v>531089.2272</v>
      </c>
      <c r="J19" s="271"/>
    </row>
    <row r="20" spans="1:10" ht="12.75">
      <c r="A20" s="279">
        <v>210</v>
      </c>
      <c r="B20" s="277">
        <f>B21+B22</f>
        <v>190805.23559999999</v>
      </c>
      <c r="C20" s="277">
        <f aca="true" t="shared" si="7" ref="C20:I20">C21+C22</f>
        <v>1144831.4135999999</v>
      </c>
      <c r="D20" s="277">
        <f t="shared" si="7"/>
        <v>1335636.6491999999</v>
      </c>
      <c r="E20" s="277">
        <f t="shared" si="7"/>
        <v>1526441.8847999999</v>
      </c>
      <c r="F20" s="277">
        <f t="shared" si="7"/>
        <v>1717247.1204</v>
      </c>
      <c r="G20" s="277">
        <f t="shared" si="7"/>
        <v>1908052.356</v>
      </c>
      <c r="H20" s="277">
        <f t="shared" si="7"/>
        <v>2098857.5916</v>
      </c>
      <c r="I20" s="280">
        <f t="shared" si="7"/>
        <v>2289662.8271999997</v>
      </c>
      <c r="J20" s="271"/>
    </row>
    <row r="21" spans="1:10" ht="12.75">
      <c r="A21" s="281" t="s">
        <v>242</v>
      </c>
      <c r="B21" s="275">
        <v>146547.8</v>
      </c>
      <c r="C21" s="276">
        <f>B21*6</f>
        <v>879286.7999999999</v>
      </c>
      <c r="D21" s="276">
        <f>B21*7</f>
        <v>1025834.5999999999</v>
      </c>
      <c r="E21" s="276">
        <f>B21*8</f>
        <v>1172382.4</v>
      </c>
      <c r="F21" s="277">
        <f>B21*9</f>
        <v>1318930.2</v>
      </c>
      <c r="G21" s="276">
        <f>B21*10</f>
        <v>1465478</v>
      </c>
      <c r="H21" s="276">
        <f>B21*11</f>
        <v>1612025.7999999998</v>
      </c>
      <c r="I21" s="280">
        <f>B21*12</f>
        <v>1758573.5999999999</v>
      </c>
      <c r="J21" s="271"/>
    </row>
    <row r="22" spans="1:10" ht="12.75">
      <c r="A22" s="281">
        <v>213</v>
      </c>
      <c r="B22" s="275">
        <f>B21*30.2%</f>
        <v>44257.4356</v>
      </c>
      <c r="C22" s="276">
        <f>B22*6</f>
        <v>265544.6136</v>
      </c>
      <c r="D22" s="276">
        <f>B22*7</f>
        <v>309802.0492</v>
      </c>
      <c r="E22" s="276">
        <f>B22*8</f>
        <v>354059.4848</v>
      </c>
      <c r="F22" s="277">
        <f>B22*9</f>
        <v>398316.92039999994</v>
      </c>
      <c r="G22" s="276">
        <f>B22*10</f>
        <v>442574.35599999997</v>
      </c>
      <c r="H22" s="276">
        <f>B22*11</f>
        <v>486831.7916</v>
      </c>
      <c r="I22" s="280">
        <f>B22*12</f>
        <v>531089.2272</v>
      </c>
      <c r="J22" s="271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</sheetPr>
  <dimension ref="A1:G40"/>
  <sheetViews>
    <sheetView zoomScale="85" zoomScaleNormal="85" zoomScalePageLayoutView="0" workbookViewId="0" topLeftCell="A11">
      <selection activeCell="A1" sqref="A1:C33"/>
    </sheetView>
  </sheetViews>
  <sheetFormatPr defaultColWidth="9.125" defaultRowHeight="12.75"/>
  <cols>
    <col min="1" max="1" width="62.625" style="319" customWidth="1"/>
    <col min="2" max="2" width="25.50390625" style="319" customWidth="1"/>
    <col min="3" max="3" width="18.375" style="319" customWidth="1"/>
    <col min="4" max="16384" width="9.125" style="291" customWidth="1"/>
  </cols>
  <sheetData>
    <row r="1" spans="1:7" ht="30" customHeight="1">
      <c r="A1" s="305"/>
      <c r="B1" s="362" t="s">
        <v>510</v>
      </c>
      <c r="C1" s="362"/>
      <c r="D1" s="147"/>
      <c r="E1"/>
      <c r="F1"/>
      <c r="G1"/>
    </row>
    <row r="2" spans="1:7" ht="29.25" customHeight="1">
      <c r="A2" s="306"/>
      <c r="B2" s="362" t="s">
        <v>386</v>
      </c>
      <c r="C2" s="362"/>
      <c r="D2" s="147"/>
      <c r="E2" s="22"/>
      <c r="F2" s="22"/>
      <c r="G2" s="22"/>
    </row>
    <row r="3" spans="1:3" ht="12.75">
      <c r="A3" s="291"/>
      <c r="B3" s="306"/>
      <c r="C3" s="291"/>
    </row>
    <row r="4" spans="1:3" s="307" customFormat="1" ht="38.25" customHeight="1">
      <c r="A4" s="363" t="s">
        <v>438</v>
      </c>
      <c r="B4" s="363"/>
      <c r="C4" s="363"/>
    </row>
    <row r="5" spans="1:3" s="307" customFormat="1" ht="15">
      <c r="A5" s="308"/>
      <c r="B5" s="308"/>
      <c r="C5" s="309" t="s">
        <v>104</v>
      </c>
    </row>
    <row r="6" spans="1:3" s="307" customFormat="1" ht="13.5">
      <c r="A6" s="310" t="s">
        <v>6</v>
      </c>
      <c r="B6" s="310" t="s">
        <v>105</v>
      </c>
      <c r="C6" s="310">
        <v>2018</v>
      </c>
    </row>
    <row r="7" spans="1:3" s="307" customFormat="1" ht="13.5">
      <c r="A7" s="311" t="s">
        <v>106</v>
      </c>
      <c r="B7" s="312" t="s">
        <v>107</v>
      </c>
      <c r="C7" s="332">
        <f>C8+C13+C18+C30</f>
        <v>116</v>
      </c>
    </row>
    <row r="8" spans="1:3" s="307" customFormat="1" ht="27">
      <c r="A8" s="311" t="s">
        <v>108</v>
      </c>
      <c r="B8" s="312" t="s">
        <v>109</v>
      </c>
      <c r="C8" s="332">
        <f>C9-C11</f>
        <v>0</v>
      </c>
    </row>
    <row r="9" spans="1:3" s="307" customFormat="1" ht="27">
      <c r="A9" s="313" t="s">
        <v>110</v>
      </c>
      <c r="B9" s="314" t="s">
        <v>111</v>
      </c>
      <c r="C9" s="333">
        <f>C10</f>
        <v>0</v>
      </c>
    </row>
    <row r="10" spans="1:3" s="307" customFormat="1" ht="41.25">
      <c r="A10" s="313" t="s">
        <v>112</v>
      </c>
      <c r="B10" s="314" t="s">
        <v>166</v>
      </c>
      <c r="C10" s="333"/>
    </row>
    <row r="11" spans="1:3" s="307" customFormat="1" ht="27">
      <c r="A11" s="313" t="s">
        <v>113</v>
      </c>
      <c r="B11" s="314" t="s">
        <v>114</v>
      </c>
      <c r="C11" s="333">
        <f>C12</f>
        <v>0</v>
      </c>
    </row>
    <row r="12" spans="1:3" s="307" customFormat="1" ht="27">
      <c r="A12" s="313" t="s">
        <v>115</v>
      </c>
      <c r="B12" s="314" t="s">
        <v>167</v>
      </c>
      <c r="C12" s="333">
        <v>0</v>
      </c>
    </row>
    <row r="13" spans="1:3" s="307" customFormat="1" ht="27">
      <c r="A13" s="311" t="s">
        <v>149</v>
      </c>
      <c r="B13" s="312" t="s">
        <v>116</v>
      </c>
      <c r="C13" s="332">
        <f>C14-C16</f>
        <v>116</v>
      </c>
    </row>
    <row r="14" spans="1:3" s="307" customFormat="1" ht="27">
      <c r="A14" s="313" t="s">
        <v>117</v>
      </c>
      <c r="B14" s="314" t="s">
        <v>118</v>
      </c>
      <c r="C14" s="333" t="str">
        <f>C15</f>
        <v>116,0</v>
      </c>
    </row>
    <row r="15" spans="1:3" s="307" customFormat="1" ht="41.25">
      <c r="A15" s="313" t="s">
        <v>119</v>
      </c>
      <c r="B15" s="314" t="s">
        <v>168</v>
      </c>
      <c r="C15" s="333" t="s">
        <v>512</v>
      </c>
    </row>
    <row r="16" spans="1:3" s="307" customFormat="1" ht="41.25">
      <c r="A16" s="313" t="s">
        <v>120</v>
      </c>
      <c r="B16" s="314" t="s">
        <v>121</v>
      </c>
      <c r="C16" s="331">
        <f>C17</f>
        <v>0</v>
      </c>
    </row>
    <row r="17" spans="1:3" s="307" customFormat="1" ht="41.25">
      <c r="A17" s="313" t="s">
        <v>122</v>
      </c>
      <c r="B17" s="314" t="s">
        <v>169</v>
      </c>
      <c r="C17" s="331">
        <v>0</v>
      </c>
    </row>
    <row r="18" spans="1:3" s="307" customFormat="1" ht="27">
      <c r="A18" s="311" t="s">
        <v>123</v>
      </c>
      <c r="B18" s="312" t="s">
        <v>124</v>
      </c>
      <c r="C18" s="315">
        <f>C19+C24</f>
        <v>0</v>
      </c>
    </row>
    <row r="19" spans="1:3" s="307" customFormat="1" ht="13.5">
      <c r="A19" s="313" t="s">
        <v>125</v>
      </c>
      <c r="B19" s="314" t="s">
        <v>126</v>
      </c>
      <c r="C19" s="331">
        <f>(-34084)-116</f>
        <v>-34200</v>
      </c>
    </row>
    <row r="20" spans="1:3" s="307" customFormat="1" ht="13.5">
      <c r="A20" s="313" t="s">
        <v>127</v>
      </c>
      <c r="B20" s="314" t="s">
        <v>128</v>
      </c>
      <c r="C20" s="331">
        <f>(-34084)-116</f>
        <v>-34200</v>
      </c>
    </row>
    <row r="21" spans="1:3" s="307" customFormat="1" ht="17.25" customHeight="1" hidden="1">
      <c r="A21" s="313" t="s">
        <v>129</v>
      </c>
      <c r="B21" s="314" t="s">
        <v>130</v>
      </c>
      <c r="C21" s="316">
        <f>C22+C23</f>
        <v>-3503.7999999999997</v>
      </c>
    </row>
    <row r="22" spans="1:3" s="307" customFormat="1" ht="27" hidden="1">
      <c r="A22" s="313" t="s">
        <v>131</v>
      </c>
      <c r="B22" s="314" t="s">
        <v>132</v>
      </c>
      <c r="C22" s="316">
        <f>'[1]свод бюджет'!B13-C23</f>
        <v>-3495.7999999999997</v>
      </c>
    </row>
    <row r="23" spans="1:3" s="307" customFormat="1" ht="27" hidden="1">
      <c r="A23" s="313" t="s">
        <v>131</v>
      </c>
      <c r="B23" s="314" t="s">
        <v>133</v>
      </c>
      <c r="C23" s="316">
        <v>-8</v>
      </c>
    </row>
    <row r="24" spans="1:3" s="307" customFormat="1" ht="13.5">
      <c r="A24" s="313" t="s">
        <v>134</v>
      </c>
      <c r="B24" s="314" t="s">
        <v>135</v>
      </c>
      <c r="C24" s="316">
        <v>34200</v>
      </c>
    </row>
    <row r="25" spans="1:3" s="307" customFormat="1" ht="13.5">
      <c r="A25" s="313" t="s">
        <v>136</v>
      </c>
      <c r="B25" s="314" t="s">
        <v>137</v>
      </c>
      <c r="C25" s="316">
        <v>34200</v>
      </c>
    </row>
    <row r="26" spans="1:3" s="307" customFormat="1" ht="13.5" hidden="1">
      <c r="A26" s="313" t="s">
        <v>138</v>
      </c>
      <c r="B26" s="314" t="s">
        <v>139</v>
      </c>
      <c r="C26" s="316">
        <f>C27</f>
        <v>3486.19569</v>
      </c>
    </row>
    <row r="27" spans="1:3" s="307" customFormat="1" ht="27" hidden="1">
      <c r="A27" s="313" t="s">
        <v>140</v>
      </c>
      <c r="B27" s="314" t="s">
        <v>141</v>
      </c>
      <c r="C27" s="316">
        <f>'[1]свод бюджет'!B14-C28</f>
        <v>3486.19569</v>
      </c>
    </row>
    <row r="28" spans="1:3" s="317" customFormat="1" ht="29.25" customHeight="1" hidden="1">
      <c r="A28" s="313" t="s">
        <v>142</v>
      </c>
      <c r="B28" s="314" t="s">
        <v>143</v>
      </c>
      <c r="C28" s="316">
        <f>C29</f>
        <v>7.90431</v>
      </c>
    </row>
    <row r="29" spans="1:3" s="317" customFormat="1" ht="27.75" customHeight="1" hidden="1">
      <c r="A29" s="313" t="s">
        <v>144</v>
      </c>
      <c r="B29" s="314" t="s">
        <v>145</v>
      </c>
      <c r="C29" s="316">
        <v>7.90431</v>
      </c>
    </row>
    <row r="30" spans="1:3" s="307" customFormat="1" ht="27">
      <c r="A30" s="311" t="s">
        <v>146</v>
      </c>
      <c r="B30" s="312" t="s">
        <v>147</v>
      </c>
      <c r="C30" s="315"/>
    </row>
    <row r="31" spans="1:3" s="307" customFormat="1" ht="12.75">
      <c r="A31" s="318"/>
      <c r="B31" s="318"/>
      <c r="C31" s="318"/>
    </row>
    <row r="32" spans="1:3" s="307" customFormat="1" ht="12.75">
      <c r="A32" s="318"/>
      <c r="B32" s="318"/>
      <c r="C32" s="318"/>
    </row>
    <row r="33" spans="1:3" s="307" customFormat="1" ht="12.75">
      <c r="A33" s="289" t="s">
        <v>297</v>
      </c>
      <c r="B33"/>
      <c r="C33" s="290" t="s">
        <v>19</v>
      </c>
    </row>
    <row r="40" ht="12.75">
      <c r="E40" s="319"/>
    </row>
  </sheetData>
  <sheetProtection/>
  <mergeCells count="3">
    <mergeCell ref="B1:C1"/>
    <mergeCell ref="B2:C2"/>
    <mergeCell ref="A4:C4"/>
  </mergeCells>
  <printOptions/>
  <pageMargins left="0.36" right="0.53" top="0.61" bottom="0.54" header="0.36" footer="0.37"/>
  <pageSetup fitToHeight="2" horizontalDpi="600" verticalDpi="600" orientation="portrait" paperSize="9" scale="70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00000"/>
  </sheetPr>
  <dimension ref="A1:J22"/>
  <sheetViews>
    <sheetView zoomScalePageLayoutView="0" workbookViewId="0" topLeftCell="A1">
      <selection activeCell="A1" sqref="A1:J18"/>
    </sheetView>
  </sheetViews>
  <sheetFormatPr defaultColWidth="9.125" defaultRowHeight="12.75"/>
  <cols>
    <col min="1" max="1" width="29.50390625" style="291" customWidth="1"/>
    <col min="2" max="2" width="11.375" style="291" customWidth="1"/>
    <col min="3" max="3" width="9.625" style="291" customWidth="1"/>
    <col min="4" max="16384" width="9.125" style="291" customWidth="1"/>
  </cols>
  <sheetData>
    <row r="1" spans="2:10" ht="28.5" customHeight="1">
      <c r="B1" s="22"/>
      <c r="C1"/>
      <c r="D1"/>
      <c r="E1"/>
      <c r="F1"/>
      <c r="H1" s="362" t="s">
        <v>509</v>
      </c>
      <c r="I1" s="362"/>
      <c r="J1" s="362"/>
    </row>
    <row r="2" spans="2:10" ht="36.75" customHeight="1">
      <c r="B2"/>
      <c r="C2" s="22"/>
      <c r="D2" s="22"/>
      <c r="E2" s="22"/>
      <c r="F2" s="22"/>
      <c r="H2" s="362" t="s">
        <v>386</v>
      </c>
      <c r="I2" s="362"/>
      <c r="J2" s="362"/>
    </row>
    <row r="3" spans="1:2" ht="12.75">
      <c r="A3" s="301"/>
      <c r="B3" s="301"/>
    </row>
    <row r="4" spans="1:10" s="293" customFormat="1" ht="12.75">
      <c r="A4" s="364" t="s">
        <v>433</v>
      </c>
      <c r="B4" s="364"/>
      <c r="C4" s="364"/>
      <c r="D4" s="364"/>
      <c r="E4" s="364"/>
      <c r="F4" s="364"/>
      <c r="G4" s="364"/>
      <c r="H4" s="364"/>
      <c r="I4" s="364"/>
      <c r="J4" s="364"/>
    </row>
    <row r="5" spans="1:2" s="293" customFormat="1" ht="12.75">
      <c r="A5" s="302"/>
      <c r="B5" s="294"/>
    </row>
    <row r="6" spans="1:9" s="293" customFormat="1" ht="12.75">
      <c r="A6" s="294"/>
      <c r="I6" s="294" t="s">
        <v>97</v>
      </c>
    </row>
    <row r="7" spans="1:10" s="303" customFormat="1" ht="12.75" customHeight="1">
      <c r="A7" s="365" t="s">
        <v>98</v>
      </c>
      <c r="B7" s="366" t="s">
        <v>429</v>
      </c>
      <c r="C7" s="366" t="s">
        <v>430</v>
      </c>
      <c r="D7" s="366" t="s">
        <v>431</v>
      </c>
      <c r="E7" s="366" t="s">
        <v>99</v>
      </c>
      <c r="F7" s="366" t="s">
        <v>432</v>
      </c>
      <c r="G7" s="366" t="s">
        <v>434</v>
      </c>
      <c r="H7" s="366" t="s">
        <v>435</v>
      </c>
      <c r="I7" s="366" t="s">
        <v>99</v>
      </c>
      <c r="J7" s="366" t="s">
        <v>436</v>
      </c>
    </row>
    <row r="8" spans="1:10" s="303" customFormat="1" ht="63" customHeight="1">
      <c r="A8" s="365"/>
      <c r="B8" s="367"/>
      <c r="C8" s="367"/>
      <c r="D8" s="367"/>
      <c r="E8" s="367"/>
      <c r="F8" s="367"/>
      <c r="G8" s="367"/>
      <c r="H8" s="367"/>
      <c r="I8" s="367"/>
      <c r="J8" s="367"/>
    </row>
    <row r="9" spans="1:10" s="303" customFormat="1" ht="12.75">
      <c r="A9" s="295" t="s">
        <v>100</v>
      </c>
      <c r="B9" s="296">
        <f aca="true" t="shared" si="0" ref="B9:J9">B11+B13</f>
        <v>0</v>
      </c>
      <c r="C9" s="334">
        <f t="shared" si="0"/>
        <v>235.72</v>
      </c>
      <c r="D9" s="334">
        <f t="shared" si="0"/>
        <v>0</v>
      </c>
      <c r="E9" s="334">
        <f t="shared" si="0"/>
        <v>0</v>
      </c>
      <c r="F9" s="334">
        <f t="shared" si="0"/>
        <v>235.72</v>
      </c>
      <c r="G9" s="334">
        <f t="shared" si="0"/>
        <v>0</v>
      </c>
      <c r="H9" s="334">
        <f t="shared" si="0"/>
        <v>193.13</v>
      </c>
      <c r="I9" s="334">
        <f t="shared" si="0"/>
        <v>0</v>
      </c>
      <c r="J9" s="334">
        <f t="shared" si="0"/>
        <v>193.13</v>
      </c>
    </row>
    <row r="10" spans="1:10" s="303" customFormat="1" ht="12.75">
      <c r="A10" s="295" t="s">
        <v>101</v>
      </c>
      <c r="B10" s="296">
        <v>0</v>
      </c>
      <c r="C10" s="334">
        <v>0</v>
      </c>
      <c r="D10" s="334">
        <f>D13+D11</f>
        <v>0</v>
      </c>
      <c r="E10" s="334">
        <f>E13+E11</f>
        <v>0</v>
      </c>
      <c r="F10" s="334">
        <f>F13</f>
        <v>235.72</v>
      </c>
      <c r="G10" s="334">
        <v>0</v>
      </c>
      <c r="H10" s="334"/>
      <c r="I10" s="334">
        <f>I13+I11</f>
        <v>0</v>
      </c>
      <c r="J10" s="334">
        <f>J13</f>
        <v>193.13</v>
      </c>
    </row>
    <row r="11" spans="1:10" s="303" customFormat="1" ht="26.25">
      <c r="A11" s="297" t="s">
        <v>202</v>
      </c>
      <c r="B11" s="296">
        <v>0</v>
      </c>
      <c r="C11" s="334">
        <v>0</v>
      </c>
      <c r="D11" s="334">
        <v>0</v>
      </c>
      <c r="E11" s="334">
        <v>0</v>
      </c>
      <c r="F11" s="334">
        <v>0</v>
      </c>
      <c r="G11" s="334">
        <v>0</v>
      </c>
      <c r="H11" s="334">
        <v>0</v>
      </c>
      <c r="I11" s="334">
        <v>0</v>
      </c>
      <c r="J11" s="334">
        <v>0</v>
      </c>
    </row>
    <row r="12" spans="1:10" s="303" customFormat="1" ht="12.75">
      <c r="A12" s="295" t="s">
        <v>101</v>
      </c>
      <c r="B12" s="296"/>
      <c r="C12" s="334"/>
      <c r="D12" s="334"/>
      <c r="E12" s="334"/>
      <c r="F12" s="334"/>
      <c r="G12" s="334"/>
      <c r="H12" s="334"/>
      <c r="I12" s="334"/>
      <c r="J12" s="334"/>
    </row>
    <row r="13" spans="1:10" s="303" customFormat="1" ht="42" customHeight="1">
      <c r="A13" s="297" t="s">
        <v>203</v>
      </c>
      <c r="B13" s="296">
        <v>0</v>
      </c>
      <c r="C13" s="334">
        <v>235.72</v>
      </c>
      <c r="D13" s="334"/>
      <c r="E13" s="334"/>
      <c r="F13" s="334">
        <v>235.72</v>
      </c>
      <c r="G13" s="334"/>
      <c r="H13" s="334">
        <v>193.13</v>
      </c>
      <c r="I13" s="334"/>
      <c r="J13" s="334">
        <v>193.13</v>
      </c>
    </row>
    <row r="14" spans="1:10" s="303" customFormat="1" ht="12.75">
      <c r="A14" s="295" t="s">
        <v>102</v>
      </c>
      <c r="B14" s="296"/>
      <c r="C14" s="334"/>
      <c r="D14" s="334"/>
      <c r="E14" s="334"/>
      <c r="F14" s="334"/>
      <c r="G14" s="334"/>
      <c r="H14" s="334"/>
      <c r="I14" s="334"/>
      <c r="J14" s="334"/>
    </row>
    <row r="15" spans="1:10" s="303" customFormat="1" ht="12.75">
      <c r="A15" s="295" t="s">
        <v>103</v>
      </c>
      <c r="B15" s="296">
        <v>0</v>
      </c>
      <c r="C15" s="334"/>
      <c r="D15" s="334"/>
      <c r="E15" s="334"/>
      <c r="F15" s="334"/>
      <c r="G15" s="334"/>
      <c r="H15" s="334"/>
      <c r="I15" s="334"/>
      <c r="J15" s="334"/>
    </row>
    <row r="16" spans="1:2" s="303" customFormat="1" ht="12.75">
      <c r="A16" s="304"/>
      <c r="B16" s="304"/>
    </row>
    <row r="17" spans="1:2" s="303" customFormat="1" ht="12.75">
      <c r="A17" s="304"/>
      <c r="B17" s="304"/>
    </row>
    <row r="18" spans="1:3" s="303" customFormat="1" ht="22.5" customHeight="1">
      <c r="A18" s="289" t="s">
        <v>297</v>
      </c>
      <c r="B18"/>
      <c r="C18" s="290" t="s">
        <v>19</v>
      </c>
    </row>
    <row r="19" spans="1:2" s="293" customFormat="1" ht="12.75">
      <c r="A19" s="294"/>
      <c r="B19" s="294"/>
    </row>
    <row r="20" spans="1:2" s="293" customFormat="1" ht="12.75">
      <c r="A20" s="294"/>
      <c r="B20" s="294"/>
    </row>
    <row r="21" spans="1:2" ht="12.75">
      <c r="A21" s="301"/>
      <c r="B21" s="301"/>
    </row>
    <row r="22" spans="1:2" ht="12.75">
      <c r="A22" s="301"/>
      <c r="B22" s="301"/>
    </row>
  </sheetData>
  <sheetProtection/>
  <mergeCells count="13">
    <mergeCell ref="H7:H8"/>
    <mergeCell ref="I7:I8"/>
    <mergeCell ref="J7:J8"/>
    <mergeCell ref="H1:J1"/>
    <mergeCell ref="H2:J2"/>
    <mergeCell ref="A4:J4"/>
    <mergeCell ref="A7:A8"/>
    <mergeCell ref="B7:B8"/>
    <mergeCell ref="C7:C8"/>
    <mergeCell ref="D7:D8"/>
    <mergeCell ref="E7:E8"/>
    <mergeCell ref="F7:F8"/>
    <mergeCell ref="G7:G8"/>
  </mergeCells>
  <printOptions/>
  <pageMargins left="0.29" right="0.26" top="1" bottom="1" header="0.5" footer="0.5"/>
  <pageSetup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C00000"/>
  </sheetPr>
  <dimension ref="A1:H21"/>
  <sheetViews>
    <sheetView zoomScalePageLayoutView="0" workbookViewId="0" topLeftCell="A1">
      <selection activeCell="A1" sqref="A1:F17"/>
    </sheetView>
  </sheetViews>
  <sheetFormatPr defaultColWidth="9.125" defaultRowHeight="12.75"/>
  <cols>
    <col min="1" max="1" width="34.125" style="291" customWidth="1"/>
    <col min="2" max="2" width="12.00390625" style="291" customWidth="1"/>
    <col min="3" max="3" width="11.125" style="291" customWidth="1"/>
    <col min="4" max="4" width="10.50390625" style="291" customWidth="1"/>
    <col min="5" max="5" width="9.50390625" style="291" customWidth="1"/>
    <col min="6" max="6" width="11.375" style="291" customWidth="1"/>
    <col min="7" max="16384" width="9.125" style="291" customWidth="1"/>
  </cols>
  <sheetData>
    <row r="1" spans="3:8" ht="24.75" customHeight="1">
      <c r="C1" s="22"/>
      <c r="D1" s="368" t="s">
        <v>508</v>
      </c>
      <c r="E1" s="368"/>
      <c r="F1" s="368"/>
      <c r="G1"/>
      <c r="H1"/>
    </row>
    <row r="2" spans="3:8" ht="23.25" customHeight="1">
      <c r="C2"/>
      <c r="D2" s="368" t="s">
        <v>386</v>
      </c>
      <c r="E2" s="368"/>
      <c r="F2" s="368"/>
      <c r="G2" s="22"/>
      <c r="H2" s="22"/>
    </row>
    <row r="3" spans="1:8" ht="8.25" customHeight="1">
      <c r="A3" s="292"/>
      <c r="B3" s="292"/>
      <c r="C3" s="292"/>
      <c r="D3" s="292"/>
      <c r="E3" s="292"/>
      <c r="F3" s="292"/>
      <c r="G3" s="293"/>
      <c r="H3" s="293"/>
    </row>
    <row r="4" spans="1:8" ht="27" customHeight="1">
      <c r="A4" s="369" t="s">
        <v>426</v>
      </c>
      <c r="B4" s="369"/>
      <c r="C4" s="369"/>
      <c r="D4" s="369"/>
      <c r="E4" s="369"/>
      <c r="F4" s="294"/>
      <c r="G4" s="293"/>
      <c r="H4" s="293"/>
    </row>
    <row r="5" spans="1:8" ht="12.75">
      <c r="A5" s="294"/>
      <c r="B5" s="294"/>
      <c r="C5" s="294"/>
      <c r="D5" s="294"/>
      <c r="E5" s="294"/>
      <c r="F5" s="294" t="s">
        <v>97</v>
      </c>
      <c r="G5" s="293"/>
      <c r="H5" s="293"/>
    </row>
    <row r="6" spans="1:8" ht="12.75" customHeight="1">
      <c r="A6" s="370" t="s">
        <v>98</v>
      </c>
      <c r="B6" s="372" t="s">
        <v>437</v>
      </c>
      <c r="C6" s="374" t="s">
        <v>427</v>
      </c>
      <c r="D6" s="374" t="s">
        <v>428</v>
      </c>
      <c r="E6" s="374" t="s">
        <v>99</v>
      </c>
      <c r="F6" s="374" t="s">
        <v>429</v>
      </c>
      <c r="G6" s="293"/>
      <c r="H6" s="293"/>
    </row>
    <row r="7" spans="1:8" ht="63" customHeight="1">
      <c r="A7" s="371"/>
      <c r="B7" s="373"/>
      <c r="C7" s="375"/>
      <c r="D7" s="375"/>
      <c r="E7" s="375"/>
      <c r="F7" s="375"/>
      <c r="G7" s="293"/>
      <c r="H7" s="293"/>
    </row>
    <row r="8" spans="1:8" ht="12.75">
      <c r="A8" s="295" t="s">
        <v>100</v>
      </c>
      <c r="B8" s="296">
        <f>B9+B12</f>
        <v>0</v>
      </c>
      <c r="C8" s="296">
        <f>C9+C12</f>
        <v>116</v>
      </c>
      <c r="D8" s="296">
        <f>D9+D12</f>
        <v>0</v>
      </c>
      <c r="E8" s="296">
        <f>E9+E12</f>
        <v>0</v>
      </c>
      <c r="F8" s="296">
        <f>F9+F12</f>
        <v>116</v>
      </c>
      <c r="G8" s="293"/>
      <c r="H8" s="293"/>
    </row>
    <row r="9" spans="1:8" ht="12.75">
      <c r="A9" s="295" t="s">
        <v>101</v>
      </c>
      <c r="B9" s="296">
        <f>B12+B10</f>
        <v>0</v>
      </c>
      <c r="C9" s="296">
        <v>0</v>
      </c>
      <c r="D9" s="296"/>
      <c r="E9" s="296">
        <f>E12+E10</f>
        <v>0</v>
      </c>
      <c r="F9" s="296"/>
      <c r="G9" s="293"/>
      <c r="H9" s="293"/>
    </row>
    <row r="10" spans="1:8" ht="26.25">
      <c r="A10" s="297" t="s">
        <v>202</v>
      </c>
      <c r="B10" s="296"/>
      <c r="C10" s="296"/>
      <c r="D10" s="296"/>
      <c r="E10" s="296"/>
      <c r="F10" s="296"/>
      <c r="G10" s="293"/>
      <c r="H10" s="293"/>
    </row>
    <row r="11" spans="1:8" ht="12.75">
      <c r="A11" s="295" t="s">
        <v>101</v>
      </c>
      <c r="B11" s="296"/>
      <c r="C11" s="296"/>
      <c r="D11" s="296"/>
      <c r="E11" s="296"/>
      <c r="F11" s="296"/>
      <c r="G11" s="293"/>
      <c r="H11" s="293"/>
    </row>
    <row r="12" spans="1:8" ht="42" customHeight="1">
      <c r="A12" s="297" t="s">
        <v>203</v>
      </c>
      <c r="B12" s="296">
        <v>0</v>
      </c>
      <c r="C12" s="298">
        <v>116</v>
      </c>
      <c r="D12" s="299"/>
      <c r="E12" s="296">
        <v>0</v>
      </c>
      <c r="F12" s="299">
        <v>116</v>
      </c>
      <c r="G12" s="293"/>
      <c r="H12" s="293"/>
    </row>
    <row r="13" spans="1:8" ht="12.75">
      <c r="A13" s="295" t="s">
        <v>102</v>
      </c>
      <c r="B13" s="296"/>
      <c r="C13" s="296"/>
      <c r="D13" s="296"/>
      <c r="E13" s="296"/>
      <c r="F13" s="296"/>
      <c r="G13" s="293"/>
      <c r="H13" s="293"/>
    </row>
    <row r="14" spans="1:8" ht="12.75">
      <c r="A14" s="295" t="s">
        <v>103</v>
      </c>
      <c r="B14" s="296"/>
      <c r="C14" s="296"/>
      <c r="D14" s="296"/>
      <c r="E14" s="296"/>
      <c r="F14" s="296"/>
      <c r="G14" s="293"/>
      <c r="H14" s="293"/>
    </row>
    <row r="15" spans="1:8" ht="12.75">
      <c r="A15" s="294"/>
      <c r="B15" s="294"/>
      <c r="C15" s="294"/>
      <c r="D15" s="294"/>
      <c r="E15" s="294"/>
      <c r="F15" s="294"/>
      <c r="G15" s="293"/>
      <c r="H15" s="293"/>
    </row>
    <row r="16" spans="1:8" ht="12.75">
      <c r="A16" s="294"/>
      <c r="B16" s="294"/>
      <c r="C16" s="294"/>
      <c r="D16" s="294"/>
      <c r="E16" s="294"/>
      <c r="F16" s="294"/>
      <c r="G16" s="293"/>
      <c r="H16" s="293"/>
    </row>
    <row r="17" spans="1:8" ht="27.75" customHeight="1">
      <c r="A17" s="289" t="s">
        <v>297</v>
      </c>
      <c r="B17"/>
      <c r="C17" s="290" t="s">
        <v>19</v>
      </c>
      <c r="D17" s="294"/>
      <c r="E17" s="294"/>
      <c r="F17" s="294"/>
      <c r="G17" s="293"/>
      <c r="H17" s="293"/>
    </row>
    <row r="18" spans="1:6" ht="12.75">
      <c r="A18" s="300"/>
      <c r="B18" s="300"/>
      <c r="C18" s="300"/>
      <c r="D18" s="300"/>
      <c r="E18" s="300"/>
      <c r="F18" s="300"/>
    </row>
    <row r="19" spans="1:6" ht="12.75">
      <c r="A19" s="300"/>
      <c r="B19" s="300"/>
      <c r="C19" s="300"/>
      <c r="D19" s="300"/>
      <c r="E19" s="300"/>
      <c r="F19" s="300"/>
    </row>
    <row r="20" spans="1:6" ht="12.75">
      <c r="A20" s="301"/>
      <c r="B20" s="301"/>
      <c r="C20" s="301"/>
      <c r="D20" s="301"/>
      <c r="E20" s="301"/>
      <c r="F20" s="301"/>
    </row>
    <row r="21" spans="1:6" ht="12.75">
      <c r="A21" s="301"/>
      <c r="B21" s="301"/>
      <c r="C21" s="301"/>
      <c r="D21" s="301"/>
      <c r="E21" s="301"/>
      <c r="F21" s="301"/>
    </row>
  </sheetData>
  <sheetProtection/>
  <mergeCells count="9">
    <mergeCell ref="D1:F1"/>
    <mergeCell ref="D2:F2"/>
    <mergeCell ref="A4:E4"/>
    <mergeCell ref="A6:A7"/>
    <mergeCell ref="B6:B7"/>
    <mergeCell ref="C6:C7"/>
    <mergeCell ref="D6:D7"/>
    <mergeCell ref="E6:E7"/>
    <mergeCell ref="F6:F7"/>
  </mergeCells>
  <printOptions/>
  <pageMargins left="0.2755905511811024" right="0.2755905511811024" top="0.984251968503937" bottom="0.984251968503937" header="0.5118110236220472" footer="0.5118110236220472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K50"/>
  <sheetViews>
    <sheetView zoomScaleSheetLayoutView="100" zoomScalePageLayoutView="0" workbookViewId="0" topLeftCell="A16">
      <selection activeCell="A1" sqref="A1:K22"/>
    </sheetView>
  </sheetViews>
  <sheetFormatPr defaultColWidth="9.125" defaultRowHeight="12.75"/>
  <cols>
    <col min="1" max="1" width="4.875" style="60" customWidth="1"/>
    <col min="2" max="2" width="36.875" style="60" customWidth="1"/>
    <col min="3" max="3" width="21.625" style="60" customWidth="1"/>
    <col min="4" max="4" width="32.00390625" style="60" customWidth="1"/>
    <col min="5" max="5" width="5.875" style="60" customWidth="1"/>
    <col min="6" max="6" width="6.50390625" style="60" customWidth="1"/>
    <col min="7" max="7" width="11.875" style="60" customWidth="1"/>
    <col min="8" max="8" width="8.00390625" style="60" bestFit="1" customWidth="1"/>
    <col min="9" max="9" width="13.50390625" style="60" customWidth="1"/>
    <col min="10" max="10" width="11.125" style="60" customWidth="1"/>
    <col min="11" max="11" width="10.75390625" style="60" customWidth="1"/>
    <col min="12" max="16384" width="9.125" style="60" customWidth="1"/>
  </cols>
  <sheetData>
    <row r="1" spans="1:9" ht="30.75" customHeight="1">
      <c r="A1" s="58"/>
      <c r="B1" s="59"/>
      <c r="C1" s="59"/>
      <c r="D1" s="22"/>
      <c r="E1"/>
      <c r="F1"/>
      <c r="G1" s="362" t="s">
        <v>507</v>
      </c>
      <c r="H1" s="362"/>
      <c r="I1" s="362"/>
    </row>
    <row r="2" spans="1:9" ht="25.5" customHeight="1">
      <c r="A2" s="58"/>
      <c r="B2" s="59"/>
      <c r="C2" s="59"/>
      <c r="D2"/>
      <c r="E2" s="22"/>
      <c r="F2" s="22"/>
      <c r="G2" s="362" t="s">
        <v>386</v>
      </c>
      <c r="H2" s="362"/>
      <c r="I2" s="362"/>
    </row>
    <row r="3" spans="1:9" ht="9.75" customHeight="1">
      <c r="A3" s="58"/>
      <c r="B3" s="59"/>
      <c r="C3" s="59"/>
      <c r="D3" s="61"/>
      <c r="E3" s="61"/>
      <c r="F3" s="62"/>
      <c r="G3" s="63"/>
      <c r="H3" s="63"/>
      <c r="I3" s="61"/>
    </row>
    <row r="4" spans="1:9" ht="15">
      <c r="A4" s="379" t="s">
        <v>493</v>
      </c>
      <c r="B4" s="379"/>
      <c r="C4" s="379"/>
      <c r="D4" s="379"/>
      <c r="E4" s="379"/>
      <c r="F4" s="379"/>
      <c r="G4" s="379"/>
      <c r="H4" s="379"/>
      <c r="I4" s="379"/>
    </row>
    <row r="5" spans="1:9" ht="15">
      <c r="A5" s="380"/>
      <c r="B5" s="380"/>
      <c r="C5" s="380"/>
      <c r="D5" s="380"/>
      <c r="E5" s="380"/>
      <c r="F5" s="380"/>
      <c r="G5" s="380"/>
      <c r="H5" s="380"/>
      <c r="I5" s="380"/>
    </row>
    <row r="6" spans="1:9" ht="19.5" customHeight="1" thickBot="1">
      <c r="A6" s="58"/>
      <c r="B6" s="64"/>
      <c r="C6" s="64"/>
      <c r="D6" s="64"/>
      <c r="E6" s="64"/>
      <c r="F6" s="65"/>
      <c r="G6" s="64"/>
      <c r="H6" s="64"/>
      <c r="I6" s="66" t="s">
        <v>97</v>
      </c>
    </row>
    <row r="7" spans="1:11" ht="15">
      <c r="A7" s="381" t="s">
        <v>150</v>
      </c>
      <c r="B7" s="383" t="s">
        <v>151</v>
      </c>
      <c r="C7" s="383" t="s">
        <v>255</v>
      </c>
      <c r="D7" s="383" t="s">
        <v>152</v>
      </c>
      <c r="E7" s="386" t="s">
        <v>153</v>
      </c>
      <c r="F7" s="386"/>
      <c r="G7" s="386"/>
      <c r="H7" s="386"/>
      <c r="I7" s="376" t="s">
        <v>385</v>
      </c>
      <c r="J7" s="376" t="s">
        <v>384</v>
      </c>
      <c r="K7" s="376" t="s">
        <v>446</v>
      </c>
    </row>
    <row r="8" spans="1:11" ht="15.75" thickBot="1">
      <c r="A8" s="382"/>
      <c r="B8" s="384"/>
      <c r="C8" s="385"/>
      <c r="D8" s="385"/>
      <c r="E8" s="67" t="s">
        <v>154</v>
      </c>
      <c r="F8" s="67" t="s">
        <v>155</v>
      </c>
      <c r="G8" s="68" t="s">
        <v>56</v>
      </c>
      <c r="H8" s="68" t="s">
        <v>57</v>
      </c>
      <c r="I8" s="377"/>
      <c r="J8" s="377"/>
      <c r="K8" s="377"/>
    </row>
    <row r="9" spans="1:11" ht="82.5">
      <c r="A9" s="69" t="s">
        <v>159</v>
      </c>
      <c r="B9" s="78" t="s">
        <v>418</v>
      </c>
      <c r="C9" s="285" t="s">
        <v>419</v>
      </c>
      <c r="D9" s="79" t="s">
        <v>157</v>
      </c>
      <c r="E9" s="69" t="s">
        <v>63</v>
      </c>
      <c r="F9" s="69" t="s">
        <v>263</v>
      </c>
      <c r="G9" s="69" t="s">
        <v>340</v>
      </c>
      <c r="H9" s="69" t="s">
        <v>74</v>
      </c>
      <c r="I9" s="81">
        <v>34.9</v>
      </c>
      <c r="J9" s="81">
        <v>34.9</v>
      </c>
      <c r="K9" s="81">
        <v>34.9</v>
      </c>
    </row>
    <row r="10" spans="1:11" ht="96">
      <c r="A10" s="69" t="s">
        <v>204</v>
      </c>
      <c r="B10" s="70" t="s">
        <v>156</v>
      </c>
      <c r="C10" s="286" t="s">
        <v>256</v>
      </c>
      <c r="D10" s="71" t="s">
        <v>157</v>
      </c>
      <c r="E10" s="72" t="s">
        <v>63</v>
      </c>
      <c r="F10" s="72" t="s">
        <v>158</v>
      </c>
      <c r="G10" s="73">
        <v>7956000001</v>
      </c>
      <c r="H10" s="73">
        <v>244</v>
      </c>
      <c r="I10" s="74" t="s">
        <v>279</v>
      </c>
      <c r="J10" s="74" t="s">
        <v>279</v>
      </c>
      <c r="K10" s="74" t="s">
        <v>279</v>
      </c>
    </row>
    <row r="11" spans="1:11" ht="96">
      <c r="A11" s="69" t="s">
        <v>205</v>
      </c>
      <c r="B11" s="78" t="s">
        <v>257</v>
      </c>
      <c r="C11" s="285" t="s">
        <v>258</v>
      </c>
      <c r="D11" s="79" t="s">
        <v>157</v>
      </c>
      <c r="E11" s="69" t="s">
        <v>63</v>
      </c>
      <c r="F11" s="69" t="s">
        <v>247</v>
      </c>
      <c r="G11" s="80">
        <v>7950000001</v>
      </c>
      <c r="H11" s="69" t="s">
        <v>74</v>
      </c>
      <c r="I11" s="81">
        <v>1763.8</v>
      </c>
      <c r="J11" s="81">
        <v>1989.5</v>
      </c>
      <c r="K11" s="81">
        <v>2012.8</v>
      </c>
    </row>
    <row r="12" spans="1:11" ht="69" thickBot="1">
      <c r="A12" s="69" t="s">
        <v>248</v>
      </c>
      <c r="B12" s="78" t="s">
        <v>420</v>
      </c>
      <c r="C12" s="285" t="s">
        <v>421</v>
      </c>
      <c r="D12" s="79" t="s">
        <v>157</v>
      </c>
      <c r="E12" s="76" t="s">
        <v>63</v>
      </c>
      <c r="F12" s="69" t="s">
        <v>249</v>
      </c>
      <c r="G12" s="69" t="s">
        <v>351</v>
      </c>
      <c r="H12" s="69" t="s">
        <v>74</v>
      </c>
      <c r="I12" s="81">
        <v>10</v>
      </c>
      <c r="J12" s="81">
        <v>10</v>
      </c>
      <c r="K12" s="81">
        <v>10</v>
      </c>
    </row>
    <row r="13" spans="1:11" ht="42" thickBot="1" thickTop="1">
      <c r="A13" s="69" t="s">
        <v>259</v>
      </c>
      <c r="B13" s="70" t="s">
        <v>160</v>
      </c>
      <c r="C13" s="285" t="s">
        <v>422</v>
      </c>
      <c r="D13" s="75" t="s">
        <v>157</v>
      </c>
      <c r="E13" s="76" t="s">
        <v>63</v>
      </c>
      <c r="F13" s="76" t="s">
        <v>491</v>
      </c>
      <c r="G13" s="76" t="s">
        <v>354</v>
      </c>
      <c r="H13" s="76" t="s">
        <v>74</v>
      </c>
      <c r="I13" s="77">
        <v>10</v>
      </c>
      <c r="J13" s="77">
        <v>10</v>
      </c>
      <c r="K13" s="77">
        <v>10</v>
      </c>
    </row>
    <row r="14" spans="1:11" ht="69" thickTop="1">
      <c r="A14" s="69" t="s">
        <v>260</v>
      </c>
      <c r="B14" s="78" t="s">
        <v>261</v>
      </c>
      <c r="C14" s="285" t="s">
        <v>423</v>
      </c>
      <c r="D14" s="79" t="s">
        <v>157</v>
      </c>
      <c r="E14" s="69" t="s">
        <v>63</v>
      </c>
      <c r="F14" s="69" t="s">
        <v>161</v>
      </c>
      <c r="G14" s="69" t="s">
        <v>425</v>
      </c>
      <c r="H14" s="69" t="s">
        <v>74</v>
      </c>
      <c r="I14" s="81">
        <v>5</v>
      </c>
      <c r="J14" s="81">
        <v>5</v>
      </c>
      <c r="K14" s="81">
        <v>5</v>
      </c>
    </row>
    <row r="15" spans="1:11" ht="51">
      <c r="A15" s="69" t="s">
        <v>450</v>
      </c>
      <c r="B15" s="356" t="s">
        <v>494</v>
      </c>
      <c r="C15" s="355" t="s">
        <v>495</v>
      </c>
      <c r="D15" s="79" t="s">
        <v>157</v>
      </c>
      <c r="E15" s="69" t="s">
        <v>63</v>
      </c>
      <c r="F15" s="69" t="s">
        <v>264</v>
      </c>
      <c r="G15" s="69" t="s">
        <v>357</v>
      </c>
      <c r="H15" s="69" t="s">
        <v>74</v>
      </c>
      <c r="I15" s="81">
        <v>167.9</v>
      </c>
      <c r="J15" s="81">
        <v>0</v>
      </c>
      <c r="K15" s="81">
        <v>0</v>
      </c>
    </row>
    <row r="16" spans="1:11" ht="41.25">
      <c r="A16" s="69" t="s">
        <v>453</v>
      </c>
      <c r="B16" s="357" t="s">
        <v>496</v>
      </c>
      <c r="C16" s="355" t="s">
        <v>492</v>
      </c>
      <c r="D16" s="79" t="s">
        <v>157</v>
      </c>
      <c r="E16" s="69" t="s">
        <v>63</v>
      </c>
      <c r="F16" s="69" t="s">
        <v>264</v>
      </c>
      <c r="G16" s="69" t="s">
        <v>357</v>
      </c>
      <c r="H16" s="69" t="s">
        <v>74</v>
      </c>
      <c r="I16" s="81">
        <v>50.64</v>
      </c>
      <c r="J16" s="81">
        <v>0</v>
      </c>
      <c r="K16" s="81">
        <v>0</v>
      </c>
    </row>
    <row r="17" spans="1:11" ht="41.25">
      <c r="A17" s="69" t="s">
        <v>250</v>
      </c>
      <c r="B17" s="78" t="s">
        <v>424</v>
      </c>
      <c r="C17" s="285" t="s">
        <v>262</v>
      </c>
      <c r="D17" s="79" t="s">
        <v>157</v>
      </c>
      <c r="E17" s="69" t="s">
        <v>63</v>
      </c>
      <c r="F17" s="69" t="s">
        <v>264</v>
      </c>
      <c r="G17" s="69" t="s">
        <v>357</v>
      </c>
      <c r="H17" s="69" t="s">
        <v>74</v>
      </c>
      <c r="I17" s="81">
        <v>10</v>
      </c>
      <c r="J17" s="81">
        <v>10</v>
      </c>
      <c r="K17" s="81">
        <v>10</v>
      </c>
    </row>
    <row r="18" spans="1:11" ht="69">
      <c r="A18" s="69" t="s">
        <v>35</v>
      </c>
      <c r="B18" s="78" t="s">
        <v>452</v>
      </c>
      <c r="C18" s="355" t="s">
        <v>481</v>
      </c>
      <c r="D18" s="79" t="s">
        <v>157</v>
      </c>
      <c r="E18" s="69" t="s">
        <v>63</v>
      </c>
      <c r="F18" s="69" t="s">
        <v>451</v>
      </c>
      <c r="G18" s="69" t="s">
        <v>361</v>
      </c>
      <c r="H18" s="69" t="s">
        <v>74</v>
      </c>
      <c r="I18" s="81">
        <v>26026.4</v>
      </c>
      <c r="J18" s="81">
        <v>74047</v>
      </c>
      <c r="K18" s="81">
        <v>0</v>
      </c>
    </row>
    <row r="19" spans="1:11" ht="15">
      <c r="A19" s="378" t="s">
        <v>162</v>
      </c>
      <c r="B19" s="378"/>
      <c r="C19" s="82"/>
      <c r="D19" s="83"/>
      <c r="E19" s="84"/>
      <c r="F19" s="85"/>
      <c r="G19" s="84"/>
      <c r="H19" s="84"/>
      <c r="I19" s="86">
        <f>SUM(I10:I18)</f>
        <v>28043.74</v>
      </c>
      <c r="J19" s="86">
        <f>SUM(J10:J18)</f>
        <v>76071.5</v>
      </c>
      <c r="K19" s="86">
        <f>SUM(K10:K18)</f>
        <v>2047.8</v>
      </c>
    </row>
    <row r="20" ht="15">
      <c r="I20" s="87"/>
    </row>
    <row r="21" spans="2:9" ht="15">
      <c r="B21" s="88"/>
      <c r="I21" s="63"/>
    </row>
    <row r="22" spans="2:9" ht="27">
      <c r="B22" s="289" t="s">
        <v>297</v>
      </c>
      <c r="C22"/>
      <c r="D22" s="290" t="s">
        <v>19</v>
      </c>
      <c r="I22" s="63"/>
    </row>
    <row r="23" ht="15">
      <c r="I23" s="63"/>
    </row>
    <row r="24" ht="15">
      <c r="I24" s="63"/>
    </row>
    <row r="25" ht="15">
      <c r="I25" s="63"/>
    </row>
    <row r="26" ht="15">
      <c r="I26" s="87"/>
    </row>
    <row r="27" ht="15">
      <c r="I27" s="87"/>
    </row>
    <row r="28" ht="15">
      <c r="I28" s="87"/>
    </row>
    <row r="29" ht="15">
      <c r="I29" s="87"/>
    </row>
    <row r="30" ht="15">
      <c r="I30" s="87"/>
    </row>
    <row r="31" ht="15">
      <c r="I31" s="87"/>
    </row>
    <row r="32" ht="15">
      <c r="I32" s="87"/>
    </row>
    <row r="33" ht="15">
      <c r="I33" s="87"/>
    </row>
    <row r="34" ht="15">
      <c r="I34" s="87"/>
    </row>
    <row r="35" ht="15">
      <c r="I35" s="87"/>
    </row>
    <row r="36" ht="15">
      <c r="I36" s="87"/>
    </row>
    <row r="37" ht="15">
      <c r="I37" s="87"/>
    </row>
    <row r="38" ht="15">
      <c r="I38" s="87"/>
    </row>
    <row r="39" ht="15">
      <c r="I39" s="87"/>
    </row>
    <row r="40" ht="15">
      <c r="I40" s="87"/>
    </row>
    <row r="41" ht="15">
      <c r="I41" s="87"/>
    </row>
    <row r="42" ht="15">
      <c r="I42" s="87"/>
    </row>
    <row r="43" ht="15">
      <c r="I43" s="87"/>
    </row>
    <row r="44" ht="15">
      <c r="I44" s="87"/>
    </row>
    <row r="45" ht="15">
      <c r="I45" s="87"/>
    </row>
    <row r="46" ht="15">
      <c r="I46" s="87"/>
    </row>
    <row r="47" ht="15">
      <c r="I47" s="87"/>
    </row>
    <row r="48" ht="15">
      <c r="I48" s="87"/>
    </row>
    <row r="49" ht="15">
      <c r="I49" s="87"/>
    </row>
    <row r="50" ht="15">
      <c r="I50" s="87"/>
    </row>
  </sheetData>
  <sheetProtection autoFilter="0"/>
  <mergeCells count="12">
    <mergeCell ref="E7:H7"/>
    <mergeCell ref="I7:I8"/>
    <mergeCell ref="J7:J8"/>
    <mergeCell ref="K7:K8"/>
    <mergeCell ref="A19:B19"/>
    <mergeCell ref="G1:I1"/>
    <mergeCell ref="G2:I2"/>
    <mergeCell ref="A4:I5"/>
    <mergeCell ref="A7:A8"/>
    <mergeCell ref="B7:B8"/>
    <mergeCell ref="C7:C8"/>
    <mergeCell ref="D7:D8"/>
  </mergeCells>
  <printOptions horizontalCentered="1"/>
  <pageMargins left="0.8661417322834646" right="0.3937007874015748" top="0.7874015748031497" bottom="0.7874015748031497" header="0" footer="0"/>
  <pageSetup fitToHeight="0" fitToWidth="1" horizontalDpi="600" verticalDpi="600" orientation="portrait" paperSize="9" scale="55" r:id="rId1"/>
  <headerFooter alignWithMargins="0">
    <oddHeader>&amp;C&amp;"Times New Roman,обычный"&amp;12&amp;P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C00000"/>
  </sheetPr>
  <dimension ref="A1:H20"/>
  <sheetViews>
    <sheetView zoomScale="85" zoomScaleNormal="85" zoomScalePageLayoutView="0" workbookViewId="0" topLeftCell="A12">
      <selection activeCell="A1" sqref="A1:D20"/>
    </sheetView>
  </sheetViews>
  <sheetFormatPr defaultColWidth="9.00390625" defaultRowHeight="12.75"/>
  <cols>
    <col min="2" max="2" width="46.00390625" style="0" customWidth="1"/>
    <col min="3" max="3" width="21.50390625" style="0" customWidth="1"/>
    <col min="4" max="4" width="21.625" style="0" customWidth="1"/>
  </cols>
  <sheetData>
    <row r="1" spans="1:8" ht="15" customHeight="1">
      <c r="A1" s="58"/>
      <c r="B1" s="389" t="s">
        <v>506</v>
      </c>
      <c r="C1" s="389"/>
      <c r="D1" s="389"/>
      <c r="E1" s="61"/>
      <c r="F1" s="61"/>
      <c r="G1" s="61"/>
      <c r="H1" s="61"/>
    </row>
    <row r="2" spans="1:8" ht="15">
      <c r="A2" s="58"/>
      <c r="B2" s="389"/>
      <c r="C2" s="389"/>
      <c r="D2" s="389"/>
      <c r="E2" s="61"/>
      <c r="F2" s="61"/>
      <c r="G2" s="61"/>
      <c r="H2" s="61"/>
    </row>
    <row r="3" spans="1:8" ht="15">
      <c r="A3" s="58"/>
      <c r="B3" s="59"/>
      <c r="C3" s="59"/>
      <c r="D3" s="61"/>
      <c r="E3" s="60"/>
      <c r="F3" s="60"/>
      <c r="G3" s="60"/>
      <c r="H3" s="60"/>
    </row>
    <row r="4" spans="1:8" ht="15">
      <c r="A4" s="379" t="s">
        <v>490</v>
      </c>
      <c r="B4" s="379"/>
      <c r="C4" s="379"/>
      <c r="D4" s="379"/>
      <c r="E4" s="60"/>
      <c r="F4" s="60"/>
      <c r="G4" s="60"/>
      <c r="H4" s="60"/>
    </row>
    <row r="5" spans="1:8" ht="15">
      <c r="A5" s="380"/>
      <c r="B5" s="380"/>
      <c r="C5" s="380"/>
      <c r="D5" s="380"/>
      <c r="E5" s="60"/>
      <c r="F5" s="60"/>
      <c r="G5" s="60"/>
      <c r="H5" s="60"/>
    </row>
    <row r="6" spans="1:8" ht="15.75" thickBot="1">
      <c r="A6" s="58"/>
      <c r="B6" s="64"/>
      <c r="C6" s="64"/>
      <c r="D6" s="64"/>
      <c r="E6" s="60"/>
      <c r="F6" s="60"/>
      <c r="G6" s="60"/>
      <c r="H6" s="60"/>
    </row>
    <row r="7" spans="1:8" ht="15">
      <c r="A7" s="390" t="s">
        <v>150</v>
      </c>
      <c r="B7" s="392" t="s">
        <v>151</v>
      </c>
      <c r="C7" s="392" t="s">
        <v>255</v>
      </c>
      <c r="D7" s="392" t="s">
        <v>152</v>
      </c>
      <c r="E7" s="60"/>
      <c r="F7" s="60"/>
      <c r="G7" s="60"/>
      <c r="H7" s="60"/>
    </row>
    <row r="8" spans="1:8" ht="15.75" thickBot="1">
      <c r="A8" s="391"/>
      <c r="B8" s="393"/>
      <c r="C8" s="394"/>
      <c r="D8" s="394"/>
      <c r="E8" s="60"/>
      <c r="F8" s="60"/>
      <c r="G8" s="60"/>
      <c r="H8" s="60"/>
    </row>
    <row r="9" spans="1:8" ht="69" customHeight="1">
      <c r="A9" s="69" t="s">
        <v>159</v>
      </c>
      <c r="B9" s="78" t="s">
        <v>418</v>
      </c>
      <c r="C9" s="285" t="s">
        <v>419</v>
      </c>
      <c r="D9" s="79" t="s">
        <v>157</v>
      </c>
      <c r="E9" s="60"/>
      <c r="F9" s="60"/>
      <c r="G9" s="60"/>
      <c r="H9" s="60"/>
    </row>
    <row r="10" spans="1:8" ht="78" customHeight="1">
      <c r="A10" s="69" t="s">
        <v>204</v>
      </c>
      <c r="B10" s="70" t="s">
        <v>156</v>
      </c>
      <c r="C10" s="286" t="s">
        <v>256</v>
      </c>
      <c r="D10" s="71" t="s">
        <v>157</v>
      </c>
      <c r="E10" s="60"/>
      <c r="F10" s="60"/>
      <c r="G10" s="60"/>
      <c r="H10" s="60"/>
    </row>
    <row r="11" spans="1:8" ht="90" customHeight="1">
      <c r="A11" s="69" t="s">
        <v>205</v>
      </c>
      <c r="B11" s="78" t="s">
        <v>257</v>
      </c>
      <c r="C11" s="285" t="s">
        <v>258</v>
      </c>
      <c r="D11" s="79" t="s">
        <v>157</v>
      </c>
      <c r="E11" s="60"/>
      <c r="F11" s="60"/>
      <c r="G11" s="60"/>
      <c r="H11" s="60"/>
    </row>
    <row r="12" spans="1:8" ht="71.25" customHeight="1" thickBot="1">
      <c r="A12" s="69" t="s">
        <v>248</v>
      </c>
      <c r="B12" s="78" t="s">
        <v>420</v>
      </c>
      <c r="C12" s="285" t="s">
        <v>421</v>
      </c>
      <c r="D12" s="79" t="s">
        <v>157</v>
      </c>
      <c r="E12" s="60"/>
      <c r="F12" s="60"/>
      <c r="G12" s="60"/>
      <c r="H12" s="60"/>
    </row>
    <row r="13" spans="1:8" ht="59.25" customHeight="1" thickTop="1">
      <c r="A13" s="69" t="s">
        <v>259</v>
      </c>
      <c r="B13" s="70" t="s">
        <v>160</v>
      </c>
      <c r="C13" s="285" t="s">
        <v>422</v>
      </c>
      <c r="D13" s="75" t="s">
        <v>157</v>
      </c>
      <c r="E13" s="60"/>
      <c r="F13" s="60"/>
      <c r="G13" s="60"/>
      <c r="H13" s="60"/>
    </row>
    <row r="14" spans="1:8" ht="60" customHeight="1">
      <c r="A14" s="69" t="s">
        <v>260</v>
      </c>
      <c r="B14" s="78" t="s">
        <v>261</v>
      </c>
      <c r="C14" s="285" t="s">
        <v>423</v>
      </c>
      <c r="D14" s="79" t="s">
        <v>157</v>
      </c>
      <c r="E14" s="60"/>
      <c r="F14" s="60"/>
      <c r="G14" s="60"/>
      <c r="H14" s="60"/>
    </row>
    <row r="15" spans="1:8" ht="60" customHeight="1">
      <c r="A15" s="69" t="s">
        <v>450</v>
      </c>
      <c r="B15" s="78" t="s">
        <v>424</v>
      </c>
      <c r="C15" s="285" t="s">
        <v>262</v>
      </c>
      <c r="D15" s="79" t="s">
        <v>157</v>
      </c>
      <c r="E15" s="60"/>
      <c r="F15" s="60"/>
      <c r="G15" s="60"/>
      <c r="H15" s="60"/>
    </row>
    <row r="16" spans="1:8" ht="57.75" customHeight="1">
      <c r="A16" s="69" t="s">
        <v>453</v>
      </c>
      <c r="B16" s="78" t="s">
        <v>480</v>
      </c>
      <c r="C16" s="355" t="s">
        <v>481</v>
      </c>
      <c r="D16" s="79" t="s">
        <v>157</v>
      </c>
      <c r="E16" s="60"/>
      <c r="F16" s="60"/>
      <c r="G16" s="60"/>
      <c r="H16" s="60"/>
    </row>
    <row r="17" spans="1:8" ht="15">
      <c r="A17" s="387" t="s">
        <v>162</v>
      </c>
      <c r="B17" s="388"/>
      <c r="C17" s="82"/>
      <c r="D17" s="83"/>
      <c r="E17" s="60"/>
      <c r="F17" s="60"/>
      <c r="G17" s="60"/>
      <c r="H17" s="60"/>
    </row>
    <row r="18" spans="1:8" ht="15">
      <c r="A18" s="60"/>
      <c r="B18" s="60"/>
      <c r="C18" s="60"/>
      <c r="D18" s="60"/>
      <c r="E18" s="60"/>
      <c r="F18" s="60"/>
      <c r="G18" s="60"/>
      <c r="H18" s="60"/>
    </row>
    <row r="19" spans="1:8" ht="15">
      <c r="A19" s="60"/>
      <c r="B19" s="88"/>
      <c r="C19" s="60"/>
      <c r="D19" s="60"/>
      <c r="E19" s="60"/>
      <c r="F19" s="60"/>
      <c r="G19" s="60"/>
      <c r="H19" s="60"/>
    </row>
    <row r="20" spans="1:8" ht="27">
      <c r="A20" s="60"/>
      <c r="B20" s="148" t="s">
        <v>297</v>
      </c>
      <c r="D20" s="149" t="s">
        <v>19</v>
      </c>
      <c r="E20" s="60"/>
      <c r="F20" s="60"/>
      <c r="G20" s="60"/>
      <c r="H20" s="60"/>
    </row>
  </sheetData>
  <sheetProtection/>
  <mergeCells count="7">
    <mergeCell ref="A17:B17"/>
    <mergeCell ref="B1:D2"/>
    <mergeCell ref="A4:D5"/>
    <mergeCell ref="A7:A8"/>
    <mergeCell ref="B7:B8"/>
    <mergeCell ref="C7:C8"/>
    <mergeCell ref="D7:D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I32"/>
  <sheetViews>
    <sheetView zoomScaleSheetLayoutView="100" zoomScalePageLayoutView="0" workbookViewId="0" topLeftCell="A1">
      <selection activeCell="A1" sqref="A1:C28"/>
    </sheetView>
  </sheetViews>
  <sheetFormatPr defaultColWidth="9.125" defaultRowHeight="12.75"/>
  <cols>
    <col min="1" max="1" width="32.375" style="60" customWidth="1"/>
    <col min="2" max="2" width="36.875" style="60" customWidth="1"/>
    <col min="3" max="3" width="23.375" style="60" customWidth="1"/>
    <col min="4" max="4" width="32.00390625" style="60" customWidth="1"/>
    <col min="5" max="5" width="5.875" style="60" customWidth="1"/>
    <col min="6" max="6" width="6.50390625" style="60" customWidth="1"/>
    <col min="7" max="7" width="10.50390625" style="60" customWidth="1"/>
    <col min="8" max="8" width="8.00390625" style="60" bestFit="1" customWidth="1"/>
    <col min="9" max="9" width="13.50390625" style="60" customWidth="1"/>
    <col min="10" max="10" width="4.875" style="60" customWidth="1"/>
    <col min="11" max="16384" width="9.125" style="60" customWidth="1"/>
  </cols>
  <sheetData>
    <row r="1" spans="1:7" ht="12" customHeight="1">
      <c r="A1" s="399"/>
      <c r="B1" s="398" t="s">
        <v>505</v>
      </c>
      <c r="C1" s="398"/>
      <c r="D1" s="288"/>
      <c r="E1" s="288"/>
      <c r="F1" s="288"/>
      <c r="G1" s="288"/>
    </row>
    <row r="2" spans="1:7" ht="21.75" customHeight="1">
      <c r="A2" s="399"/>
      <c r="B2" s="398"/>
      <c r="C2" s="398"/>
      <c r="D2" s="288"/>
      <c r="E2" s="288"/>
      <c r="F2" s="288"/>
      <c r="G2" s="288"/>
    </row>
    <row r="3" spans="1:8" ht="12" customHeight="1">
      <c r="A3" s="58"/>
      <c r="B3" s="64"/>
      <c r="C3" s="64"/>
      <c r="D3" s="64"/>
      <c r="E3" s="64"/>
      <c r="F3" s="65"/>
      <c r="G3" s="64"/>
      <c r="H3" s="64"/>
    </row>
    <row r="4" spans="1:9" s="180" customFormat="1" ht="15">
      <c r="A4" s="397" t="s">
        <v>415</v>
      </c>
      <c r="B4" s="397"/>
      <c r="C4" s="397"/>
      <c r="I4" s="181"/>
    </row>
    <row r="5" spans="3:9" ht="15">
      <c r="C5" s="66" t="s">
        <v>97</v>
      </c>
      <c r="I5" s="63"/>
    </row>
    <row r="6" spans="1:9" ht="15.75" customHeight="1">
      <c r="A6" s="395" t="s">
        <v>208</v>
      </c>
      <c r="B6" s="395" t="s">
        <v>6</v>
      </c>
      <c r="C6" s="396" t="s">
        <v>280</v>
      </c>
      <c r="I6" s="63"/>
    </row>
    <row r="7" spans="1:9" ht="15">
      <c r="A7" s="395"/>
      <c r="B7" s="395"/>
      <c r="C7" s="396"/>
      <c r="I7" s="63"/>
    </row>
    <row r="8" spans="1:9" ht="15">
      <c r="A8" s="40">
        <v>1</v>
      </c>
      <c r="B8" s="40">
        <v>2</v>
      </c>
      <c r="C8" s="40">
        <v>3</v>
      </c>
      <c r="I8" s="87"/>
    </row>
    <row r="9" spans="1:9" ht="15">
      <c r="A9" s="179"/>
      <c r="B9" s="153" t="s">
        <v>209</v>
      </c>
      <c r="C9" s="154">
        <f>C10</f>
        <v>1763.8000000000002</v>
      </c>
      <c r="I9" s="87"/>
    </row>
    <row r="10" spans="1:9" ht="30">
      <c r="A10" s="342" t="s">
        <v>471</v>
      </c>
      <c r="B10" s="164" t="s">
        <v>212</v>
      </c>
      <c r="C10" s="154">
        <f>C11+C12+C13+C14</f>
        <v>1763.8000000000002</v>
      </c>
      <c r="D10" s="287"/>
      <c r="I10" s="87"/>
    </row>
    <row r="11" spans="1:9" ht="52.5">
      <c r="A11" s="343" t="s">
        <v>283</v>
      </c>
      <c r="B11" s="182" t="s">
        <v>213</v>
      </c>
      <c r="C11" s="268">
        <v>800</v>
      </c>
      <c r="I11" s="87"/>
    </row>
    <row r="12" spans="1:9" ht="66">
      <c r="A12" s="343" t="s">
        <v>284</v>
      </c>
      <c r="B12" s="182" t="s">
        <v>214</v>
      </c>
      <c r="C12" s="268">
        <v>33.1</v>
      </c>
      <c r="I12" s="87"/>
    </row>
    <row r="13" spans="1:9" ht="78.75">
      <c r="A13" s="343" t="s">
        <v>285</v>
      </c>
      <c r="B13" s="182" t="s">
        <v>215</v>
      </c>
      <c r="C13" s="268">
        <v>929.7</v>
      </c>
      <c r="I13" s="87"/>
    </row>
    <row r="14" spans="1:9" ht="66">
      <c r="A14" s="343" t="s">
        <v>286</v>
      </c>
      <c r="B14" s="182" t="s">
        <v>216</v>
      </c>
      <c r="C14" s="268">
        <v>1</v>
      </c>
      <c r="I14" s="87"/>
    </row>
    <row r="15" spans="1:9" ht="78.75">
      <c r="A15" s="155"/>
      <c r="B15" s="183" t="s">
        <v>267</v>
      </c>
      <c r="C15" s="155"/>
      <c r="I15" s="87"/>
    </row>
    <row r="16" spans="1:9" ht="92.25">
      <c r="A16" s="155"/>
      <c r="B16" s="183" t="s">
        <v>268</v>
      </c>
      <c r="C16" s="155"/>
      <c r="I16" s="87"/>
    </row>
    <row r="17" spans="1:9" ht="78.75">
      <c r="A17" s="155"/>
      <c r="B17" s="183" t="s">
        <v>269</v>
      </c>
      <c r="C17" s="155"/>
      <c r="I17" s="87"/>
    </row>
    <row r="18" spans="1:9" ht="52.5">
      <c r="A18" s="155"/>
      <c r="B18" s="183" t="s">
        <v>270</v>
      </c>
      <c r="C18" s="155"/>
      <c r="I18" s="87"/>
    </row>
    <row r="19" spans="1:9" ht="105">
      <c r="A19" s="155"/>
      <c r="B19" s="183" t="s">
        <v>271</v>
      </c>
      <c r="C19" s="155"/>
      <c r="I19" s="87"/>
    </row>
    <row r="20" spans="1:9" ht="105">
      <c r="A20" s="155"/>
      <c r="B20" s="183" t="s">
        <v>272</v>
      </c>
      <c r="C20" s="155"/>
      <c r="I20" s="87"/>
    </row>
    <row r="21" spans="1:9" ht="52.5">
      <c r="A21" s="155"/>
      <c r="B21" s="183" t="s">
        <v>273</v>
      </c>
      <c r="C21" s="155"/>
      <c r="I21" s="87"/>
    </row>
    <row r="22" spans="1:9" ht="66">
      <c r="A22" s="155"/>
      <c r="B22" s="183" t="s">
        <v>274</v>
      </c>
      <c r="C22" s="155"/>
      <c r="I22" s="87"/>
    </row>
    <row r="23" spans="1:9" ht="132">
      <c r="A23" s="155"/>
      <c r="B23" s="183" t="s">
        <v>275</v>
      </c>
      <c r="C23" s="155"/>
      <c r="I23" s="87"/>
    </row>
    <row r="24" spans="1:9" ht="118.5">
      <c r="A24" s="155"/>
      <c r="B24" s="183" t="s">
        <v>276</v>
      </c>
      <c r="C24" s="155"/>
      <c r="D24" s="149"/>
      <c r="I24" s="87"/>
    </row>
    <row r="25" spans="1:9" ht="92.25">
      <c r="A25" s="155"/>
      <c r="B25" s="183" t="s">
        <v>277</v>
      </c>
      <c r="C25" s="155"/>
      <c r="I25" s="87"/>
    </row>
    <row r="26" spans="1:9" ht="52.5">
      <c r="A26" s="155"/>
      <c r="B26" s="183" t="s">
        <v>278</v>
      </c>
      <c r="C26" s="155"/>
      <c r="I26" s="87"/>
    </row>
    <row r="27" spans="2:9" ht="15">
      <c r="B27" s="152"/>
      <c r="I27" s="87"/>
    </row>
    <row r="28" spans="1:9" ht="27">
      <c r="A28" s="148" t="s">
        <v>479</v>
      </c>
      <c r="C28" s="142" t="s">
        <v>148</v>
      </c>
      <c r="I28" s="87"/>
    </row>
    <row r="29" ht="15">
      <c r="I29" s="87"/>
    </row>
    <row r="30" ht="15">
      <c r="I30" s="87"/>
    </row>
    <row r="31" ht="15">
      <c r="I31" s="87"/>
    </row>
    <row r="32" ht="15">
      <c r="I32" s="87"/>
    </row>
  </sheetData>
  <sheetProtection autoFilter="0"/>
  <mergeCells count="6">
    <mergeCell ref="A6:A7"/>
    <mergeCell ref="B6:B7"/>
    <mergeCell ref="C6:C7"/>
    <mergeCell ref="A4:C4"/>
    <mergeCell ref="B1:C2"/>
    <mergeCell ref="A1:A2"/>
  </mergeCells>
  <printOptions horizontalCentered="1"/>
  <pageMargins left="0.8661417322834646" right="0.3937007874015748" top="0.22" bottom="0.23" header="0" footer="0"/>
  <pageSetup fitToHeight="0" fitToWidth="1" horizontalDpi="600" verticalDpi="600" orientation="portrait" paperSize="9" scale="98" r:id="rId1"/>
  <headerFooter alignWithMargins="0">
    <oddHeader>&amp;C&amp;"Times New Roman,обычный"&amp;12&amp;P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C00000"/>
  </sheetPr>
  <dimension ref="A1:G170"/>
  <sheetViews>
    <sheetView zoomScalePageLayoutView="0" workbookViewId="0" topLeftCell="A158">
      <selection activeCell="A1" sqref="A1:G170"/>
    </sheetView>
  </sheetViews>
  <sheetFormatPr defaultColWidth="9.00390625" defaultRowHeight="12.75"/>
  <cols>
    <col min="1" max="1" width="42.00390625" style="0" customWidth="1"/>
    <col min="2" max="2" width="7.50390625" style="0" customWidth="1"/>
    <col min="3" max="3" width="6.625" style="0" customWidth="1"/>
    <col min="4" max="4" width="13.375" style="0" customWidth="1"/>
    <col min="5" max="5" width="7.00390625" style="0" customWidth="1"/>
  </cols>
  <sheetData>
    <row r="1" spans="2:6" s="144" customFormat="1" ht="29.25" customHeight="1">
      <c r="B1" s="145"/>
      <c r="C1" s="145"/>
      <c r="D1" s="402" t="s">
        <v>504</v>
      </c>
      <c r="E1" s="402"/>
      <c r="F1" s="402"/>
    </row>
    <row r="2" spans="1:6" ht="26.25" customHeight="1">
      <c r="A2" s="23"/>
      <c r="B2" s="22"/>
      <c r="C2" s="22"/>
      <c r="D2" s="402" t="s">
        <v>386</v>
      </c>
      <c r="E2" s="402"/>
      <c r="F2" s="402"/>
    </row>
    <row r="3" spans="1:6" ht="12.75" customHeight="1">
      <c r="A3" s="400" t="s">
        <v>445</v>
      </c>
      <c r="B3" s="401"/>
      <c r="C3" s="401"/>
      <c r="D3" s="401"/>
      <c r="E3" s="401"/>
      <c r="F3" s="401"/>
    </row>
    <row r="4" spans="1:6" ht="22.5" customHeight="1">
      <c r="A4" s="401"/>
      <c r="B4" s="401"/>
      <c r="C4" s="401"/>
      <c r="D4" s="401"/>
      <c r="E4" s="401"/>
      <c r="F4" s="401"/>
    </row>
    <row r="5" spans="1:6" ht="12.75">
      <c r="A5" s="401"/>
      <c r="B5" s="401"/>
      <c r="C5" s="401"/>
      <c r="D5" s="401"/>
      <c r="E5" s="401"/>
      <c r="F5" s="401"/>
    </row>
    <row r="6" spans="1:6" s="90" customFormat="1" ht="12.75">
      <c r="A6" s="185"/>
      <c r="B6" s="185"/>
      <c r="C6" s="185"/>
      <c r="D6" s="185"/>
      <c r="E6" s="185"/>
      <c r="F6" s="185"/>
    </row>
    <row r="7" spans="1:7" s="90" customFormat="1" ht="12.75">
      <c r="A7" s="188" t="s">
        <v>6</v>
      </c>
      <c r="B7" s="189" t="s">
        <v>26</v>
      </c>
      <c r="C7" s="189" t="s">
        <v>55</v>
      </c>
      <c r="D7" s="190" t="s">
        <v>56</v>
      </c>
      <c r="E7" s="189" t="s">
        <v>57</v>
      </c>
      <c r="F7" s="191" t="s">
        <v>384</v>
      </c>
      <c r="G7" s="191" t="s">
        <v>446</v>
      </c>
    </row>
    <row r="8" spans="1:7" s="90" customFormat="1" ht="21" customHeight="1">
      <c r="A8" s="192" t="s">
        <v>298</v>
      </c>
      <c r="B8" s="193"/>
      <c r="C8" s="193"/>
      <c r="D8" s="193"/>
      <c r="E8" s="194"/>
      <c r="F8" s="195">
        <f>F9+F65+F91+F115+F134+F153+F161+F75+F146</f>
        <v>80080.587428</v>
      </c>
      <c r="G8" s="195">
        <f>G9+G65+G91+G115+G134+G153+G161+G75+G146</f>
        <v>8876.345768</v>
      </c>
    </row>
    <row r="9" spans="1:7" s="90" customFormat="1" ht="55.5" customHeight="1">
      <c r="A9" s="196" t="s">
        <v>58</v>
      </c>
      <c r="B9" s="197" t="s">
        <v>29</v>
      </c>
      <c r="C9" s="198"/>
      <c r="D9" s="198"/>
      <c r="E9" s="198"/>
      <c r="F9" s="199">
        <f>F10+F20+F29+F49+F58</f>
        <v>2484.067428</v>
      </c>
      <c r="G9" s="199">
        <f>G10+G20+G29+G49+G58</f>
        <v>4683.255768</v>
      </c>
    </row>
    <row r="10" spans="1:7" s="90" customFormat="1" ht="76.5" customHeight="1">
      <c r="A10" s="200" t="s">
        <v>59</v>
      </c>
      <c r="B10" s="201" t="s">
        <v>29</v>
      </c>
      <c r="C10" s="201" t="s">
        <v>30</v>
      </c>
      <c r="D10" s="202"/>
      <c r="E10" s="202"/>
      <c r="F10" s="203">
        <f aca="true" t="shared" si="0" ref="F10:G12">F11</f>
        <v>424.574388</v>
      </c>
      <c r="G10" s="203">
        <f t="shared" si="0"/>
        <v>849.148776</v>
      </c>
    </row>
    <row r="11" spans="1:7" s="90" customFormat="1" ht="21.75" customHeight="1">
      <c r="A11" s="204" t="s">
        <v>60</v>
      </c>
      <c r="B11" s="205" t="s">
        <v>29</v>
      </c>
      <c r="C11" s="205" t="s">
        <v>30</v>
      </c>
      <c r="D11" s="205" t="s">
        <v>299</v>
      </c>
      <c r="E11" s="206"/>
      <c r="F11" s="207">
        <f t="shared" si="0"/>
        <v>424.574388</v>
      </c>
      <c r="G11" s="207">
        <f t="shared" si="0"/>
        <v>849.148776</v>
      </c>
    </row>
    <row r="12" spans="1:7" s="90" customFormat="1" ht="30" customHeight="1">
      <c r="A12" s="208" t="s">
        <v>61</v>
      </c>
      <c r="B12" s="205" t="s">
        <v>29</v>
      </c>
      <c r="C12" s="205" t="s">
        <v>30</v>
      </c>
      <c r="D12" s="205" t="s">
        <v>300</v>
      </c>
      <c r="E12" s="206"/>
      <c r="F12" s="207">
        <f t="shared" si="0"/>
        <v>424.574388</v>
      </c>
      <c r="G12" s="207">
        <f t="shared" si="0"/>
        <v>849.148776</v>
      </c>
    </row>
    <row r="13" spans="1:7" s="90" customFormat="1" ht="14.25" customHeight="1">
      <c r="A13" s="204" t="s">
        <v>301</v>
      </c>
      <c r="B13" s="205" t="s">
        <v>29</v>
      </c>
      <c r="C13" s="205" t="s">
        <v>30</v>
      </c>
      <c r="D13" s="205" t="s">
        <v>300</v>
      </c>
      <c r="E13" s="205" t="s">
        <v>62</v>
      </c>
      <c r="F13" s="207">
        <f>F16</f>
        <v>424.574388</v>
      </c>
      <c r="G13" s="207">
        <f>G16</f>
        <v>849.148776</v>
      </c>
    </row>
    <row r="14" spans="1:7" s="90" customFormat="1" ht="26.25">
      <c r="A14" s="204" t="s">
        <v>302</v>
      </c>
      <c r="B14" s="205" t="s">
        <v>29</v>
      </c>
      <c r="C14" s="205" t="s">
        <v>30</v>
      </c>
      <c r="D14" s="205" t="s">
        <v>303</v>
      </c>
      <c r="E14" s="205" t="s">
        <v>78</v>
      </c>
      <c r="F14" s="207">
        <f aca="true" t="shared" si="1" ref="F14:G16">F15</f>
        <v>424.574388</v>
      </c>
      <c r="G14" s="207">
        <f t="shared" si="1"/>
        <v>849.148776</v>
      </c>
    </row>
    <row r="15" spans="1:7" s="90" customFormat="1" ht="74.25" customHeight="1">
      <c r="A15" s="204" t="s">
        <v>304</v>
      </c>
      <c r="B15" s="205" t="s">
        <v>29</v>
      </c>
      <c r="C15" s="205" t="s">
        <v>30</v>
      </c>
      <c r="D15" s="205" t="s">
        <v>303</v>
      </c>
      <c r="E15" s="205" t="s">
        <v>63</v>
      </c>
      <c r="F15" s="207">
        <f t="shared" si="1"/>
        <v>424.574388</v>
      </c>
      <c r="G15" s="207">
        <f t="shared" si="1"/>
        <v>849.148776</v>
      </c>
    </row>
    <row r="16" spans="1:7" s="90" customFormat="1" ht="71.25" customHeight="1">
      <c r="A16" s="208" t="s">
        <v>305</v>
      </c>
      <c r="B16" s="205" t="s">
        <v>29</v>
      </c>
      <c r="C16" s="205" t="s">
        <v>30</v>
      </c>
      <c r="D16" s="205" t="s">
        <v>303</v>
      </c>
      <c r="E16" s="205" t="s">
        <v>306</v>
      </c>
      <c r="F16" s="207">
        <f t="shared" si="1"/>
        <v>424.574388</v>
      </c>
      <c r="G16" s="207">
        <f t="shared" si="1"/>
        <v>849.148776</v>
      </c>
    </row>
    <row r="17" spans="1:7" s="90" customFormat="1" ht="19.5" customHeight="1">
      <c r="A17" s="208" t="s">
        <v>65</v>
      </c>
      <c r="B17" s="205" t="s">
        <v>29</v>
      </c>
      <c r="C17" s="205" t="s">
        <v>30</v>
      </c>
      <c r="D17" s="205" t="s">
        <v>303</v>
      </c>
      <c r="E17" s="205" t="s">
        <v>63</v>
      </c>
      <c r="F17" s="207">
        <f>F18+F19</f>
        <v>424.574388</v>
      </c>
      <c r="G17" s="207">
        <f>G18+G19</f>
        <v>849.148776</v>
      </c>
    </row>
    <row r="18" spans="1:7" s="90" customFormat="1" ht="33.75" customHeight="1">
      <c r="A18" s="208" t="s">
        <v>66</v>
      </c>
      <c r="B18" s="205" t="s">
        <v>29</v>
      </c>
      <c r="C18" s="205" t="s">
        <v>30</v>
      </c>
      <c r="D18" s="205" t="s">
        <v>303</v>
      </c>
      <c r="E18" s="205" t="s">
        <v>63</v>
      </c>
      <c r="F18" s="207">
        <f>54.349*6</f>
        <v>326.094</v>
      </c>
      <c r="G18" s="207">
        <f>54.349*12</f>
        <v>652.188</v>
      </c>
    </row>
    <row r="19" spans="1:7" s="90" customFormat="1" ht="36" customHeight="1">
      <c r="A19" s="204" t="s">
        <v>307</v>
      </c>
      <c r="B19" s="205" t="s">
        <v>29</v>
      </c>
      <c r="C19" s="205" t="s">
        <v>30</v>
      </c>
      <c r="D19" s="205" t="s">
        <v>303</v>
      </c>
      <c r="E19" s="205" t="s">
        <v>306</v>
      </c>
      <c r="F19" s="207">
        <f>F18*30.2%</f>
        <v>98.48038799999999</v>
      </c>
      <c r="G19" s="207">
        <f>G18*30.2%</f>
        <v>196.96077599999998</v>
      </c>
    </row>
    <row r="20" spans="1:7" s="90" customFormat="1" ht="30.75" customHeight="1">
      <c r="A20" s="200" t="s">
        <v>67</v>
      </c>
      <c r="B20" s="209" t="s">
        <v>29</v>
      </c>
      <c r="C20" s="209" t="s">
        <v>32</v>
      </c>
      <c r="D20" s="210"/>
      <c r="E20" s="210"/>
      <c r="F20" s="211">
        <f aca="true" t="shared" si="2" ref="F20:G27">F21</f>
        <v>5</v>
      </c>
      <c r="G20" s="211">
        <f t="shared" si="2"/>
        <v>5</v>
      </c>
    </row>
    <row r="21" spans="1:7" s="90" customFormat="1" ht="52.5">
      <c r="A21" s="204" t="s">
        <v>60</v>
      </c>
      <c r="B21" s="212" t="s">
        <v>29</v>
      </c>
      <c r="C21" s="212" t="s">
        <v>32</v>
      </c>
      <c r="D21" s="212" t="s">
        <v>308</v>
      </c>
      <c r="E21" s="213"/>
      <c r="F21" s="214">
        <f t="shared" si="2"/>
        <v>5</v>
      </c>
      <c r="G21" s="214">
        <f t="shared" si="2"/>
        <v>5</v>
      </c>
    </row>
    <row r="22" spans="1:7" s="90" customFormat="1" ht="12.75">
      <c r="A22" s="204" t="s">
        <v>68</v>
      </c>
      <c r="B22" s="212" t="s">
        <v>29</v>
      </c>
      <c r="C22" s="212" t="s">
        <v>32</v>
      </c>
      <c r="D22" s="212" t="s">
        <v>308</v>
      </c>
      <c r="E22" s="212"/>
      <c r="F22" s="214">
        <f t="shared" si="2"/>
        <v>5</v>
      </c>
      <c r="G22" s="214">
        <f t="shared" si="2"/>
        <v>5</v>
      </c>
    </row>
    <row r="23" spans="1:7" s="90" customFormat="1" ht="12.75">
      <c r="A23" s="204" t="s">
        <v>68</v>
      </c>
      <c r="B23" s="212" t="s">
        <v>29</v>
      </c>
      <c r="C23" s="212" t="s">
        <v>32</v>
      </c>
      <c r="D23" s="212" t="s">
        <v>309</v>
      </c>
      <c r="E23" s="212"/>
      <c r="F23" s="214">
        <f t="shared" si="2"/>
        <v>5</v>
      </c>
      <c r="G23" s="214">
        <f t="shared" si="2"/>
        <v>5</v>
      </c>
    </row>
    <row r="24" spans="1:7" s="90" customFormat="1" ht="39.75" customHeight="1">
      <c r="A24" s="204" t="s">
        <v>69</v>
      </c>
      <c r="B24" s="212" t="s">
        <v>29</v>
      </c>
      <c r="C24" s="212" t="s">
        <v>32</v>
      </c>
      <c r="D24" s="212" t="s">
        <v>309</v>
      </c>
      <c r="E24" s="212" t="s">
        <v>70</v>
      </c>
      <c r="F24" s="214">
        <f t="shared" si="2"/>
        <v>5</v>
      </c>
      <c r="G24" s="214">
        <f t="shared" si="2"/>
        <v>5</v>
      </c>
    </row>
    <row r="25" spans="1:7" s="90" customFormat="1" ht="26.25">
      <c r="A25" s="204" t="s">
        <v>251</v>
      </c>
      <c r="B25" s="212" t="s">
        <v>29</v>
      </c>
      <c r="C25" s="212" t="s">
        <v>32</v>
      </c>
      <c r="D25" s="212" t="s">
        <v>309</v>
      </c>
      <c r="E25" s="212" t="s">
        <v>72</v>
      </c>
      <c r="F25" s="214">
        <f t="shared" si="2"/>
        <v>5</v>
      </c>
      <c r="G25" s="214">
        <f t="shared" si="2"/>
        <v>5</v>
      </c>
    </row>
    <row r="26" spans="1:7" s="90" customFormat="1" ht="26.25">
      <c r="A26" s="204" t="s">
        <v>73</v>
      </c>
      <c r="B26" s="212" t="s">
        <v>29</v>
      </c>
      <c r="C26" s="212" t="s">
        <v>32</v>
      </c>
      <c r="D26" s="212" t="s">
        <v>309</v>
      </c>
      <c r="E26" s="212" t="s">
        <v>74</v>
      </c>
      <c r="F26" s="214">
        <f t="shared" si="2"/>
        <v>5</v>
      </c>
      <c r="G26" s="214">
        <f t="shared" si="2"/>
        <v>5</v>
      </c>
    </row>
    <row r="27" spans="1:7" s="90" customFormat="1" ht="12.75">
      <c r="A27" s="204" t="s">
        <v>252</v>
      </c>
      <c r="B27" s="212" t="s">
        <v>29</v>
      </c>
      <c r="C27" s="212" t="s">
        <v>32</v>
      </c>
      <c r="D27" s="212" t="s">
        <v>309</v>
      </c>
      <c r="E27" s="212" t="s">
        <v>74</v>
      </c>
      <c r="F27" s="214">
        <f t="shared" si="2"/>
        <v>5</v>
      </c>
      <c r="G27" s="214">
        <f t="shared" si="2"/>
        <v>5</v>
      </c>
    </row>
    <row r="28" spans="1:7" s="90" customFormat="1" ht="12.75">
      <c r="A28" s="204" t="s">
        <v>253</v>
      </c>
      <c r="B28" s="212" t="s">
        <v>29</v>
      </c>
      <c r="C28" s="212" t="s">
        <v>32</v>
      </c>
      <c r="D28" s="212" t="s">
        <v>309</v>
      </c>
      <c r="E28" s="212" t="s">
        <v>74</v>
      </c>
      <c r="F28" s="214">
        <v>5</v>
      </c>
      <c r="G28" s="214">
        <v>5</v>
      </c>
    </row>
    <row r="29" spans="1:7" s="90" customFormat="1" ht="66">
      <c r="A29" s="200" t="s">
        <v>76</v>
      </c>
      <c r="B29" s="209" t="s">
        <v>29</v>
      </c>
      <c r="C29" s="209" t="s">
        <v>34</v>
      </c>
      <c r="D29" s="210"/>
      <c r="E29" s="210"/>
      <c r="F29" s="211">
        <f>F30</f>
        <v>1451.218512</v>
      </c>
      <c r="G29" s="211">
        <f>G30</f>
        <v>2731.437024</v>
      </c>
    </row>
    <row r="30" spans="1:7" s="90" customFormat="1" ht="52.5">
      <c r="A30" s="204" t="s">
        <v>60</v>
      </c>
      <c r="B30" s="212" t="s">
        <v>29</v>
      </c>
      <c r="C30" s="212" t="s">
        <v>34</v>
      </c>
      <c r="D30" s="212" t="s">
        <v>311</v>
      </c>
      <c r="E30" s="213"/>
      <c r="F30" s="214">
        <f>F31</f>
        <v>1451.218512</v>
      </c>
      <c r="G30" s="214">
        <f>G31</f>
        <v>2731.437024</v>
      </c>
    </row>
    <row r="31" spans="1:7" s="90" customFormat="1" ht="12.75">
      <c r="A31" s="204" t="s">
        <v>68</v>
      </c>
      <c r="B31" s="212" t="s">
        <v>29</v>
      </c>
      <c r="C31" s="212" t="s">
        <v>34</v>
      </c>
      <c r="D31" s="212" t="s">
        <v>311</v>
      </c>
      <c r="E31" s="212"/>
      <c r="F31" s="214">
        <f>F32+F39+F42+F44</f>
        <v>1451.218512</v>
      </c>
      <c r="G31" s="214">
        <f>G32+G39+G42+G44</f>
        <v>2731.437024</v>
      </c>
    </row>
    <row r="32" spans="1:7" s="90" customFormat="1" ht="66">
      <c r="A32" s="204" t="s">
        <v>301</v>
      </c>
      <c r="B32" s="212" t="s">
        <v>29</v>
      </c>
      <c r="C32" s="212" t="s">
        <v>34</v>
      </c>
      <c r="D32" s="212" t="s">
        <v>312</v>
      </c>
      <c r="E32" s="212" t="s">
        <v>62</v>
      </c>
      <c r="F32" s="214">
        <f aca="true" t="shared" si="3" ref="F32:G35">F33</f>
        <v>980.2185119999999</v>
      </c>
      <c r="G32" s="214">
        <f t="shared" si="3"/>
        <v>1960.4370239999998</v>
      </c>
    </row>
    <row r="33" spans="1:7" s="90" customFormat="1" ht="26.25">
      <c r="A33" s="204" t="s">
        <v>302</v>
      </c>
      <c r="B33" s="212" t="s">
        <v>77</v>
      </c>
      <c r="C33" s="212" t="s">
        <v>34</v>
      </c>
      <c r="D33" s="212" t="s">
        <v>312</v>
      </c>
      <c r="E33" s="212" t="s">
        <v>78</v>
      </c>
      <c r="F33" s="214">
        <f t="shared" si="3"/>
        <v>980.2185119999999</v>
      </c>
      <c r="G33" s="214">
        <f t="shared" si="3"/>
        <v>1960.4370239999998</v>
      </c>
    </row>
    <row r="34" spans="1:7" s="90" customFormat="1" ht="26.25">
      <c r="A34" s="204" t="s">
        <v>313</v>
      </c>
      <c r="B34" s="212" t="s">
        <v>29</v>
      </c>
      <c r="C34" s="212" t="s">
        <v>34</v>
      </c>
      <c r="D34" s="212" t="s">
        <v>312</v>
      </c>
      <c r="E34" s="212" t="s">
        <v>63</v>
      </c>
      <c r="F34" s="214">
        <f t="shared" si="3"/>
        <v>980.2185119999999</v>
      </c>
      <c r="G34" s="214">
        <f t="shared" si="3"/>
        <v>1960.4370239999998</v>
      </c>
    </row>
    <row r="35" spans="1:7" s="90" customFormat="1" ht="12.75">
      <c r="A35" s="204" t="s">
        <v>79</v>
      </c>
      <c r="B35" s="212" t="s">
        <v>29</v>
      </c>
      <c r="C35" s="212" t="s">
        <v>34</v>
      </c>
      <c r="D35" s="212" t="s">
        <v>312</v>
      </c>
      <c r="E35" s="212" t="s">
        <v>63</v>
      </c>
      <c r="F35" s="214">
        <f t="shared" si="3"/>
        <v>980.2185119999999</v>
      </c>
      <c r="G35" s="214">
        <f t="shared" si="3"/>
        <v>1960.4370239999998</v>
      </c>
    </row>
    <row r="36" spans="1:7" s="90" customFormat="1" ht="12.75">
      <c r="A36" s="204" t="s">
        <v>65</v>
      </c>
      <c r="B36" s="212" t="s">
        <v>29</v>
      </c>
      <c r="C36" s="212" t="s">
        <v>34</v>
      </c>
      <c r="D36" s="212" t="s">
        <v>312</v>
      </c>
      <c r="E36" s="212" t="s">
        <v>63</v>
      </c>
      <c r="F36" s="214">
        <f>F37+F38</f>
        <v>980.2185119999999</v>
      </c>
      <c r="G36" s="214">
        <f>G37+G38</f>
        <v>1960.4370239999998</v>
      </c>
    </row>
    <row r="37" spans="1:7" s="90" customFormat="1" ht="12.75">
      <c r="A37" s="204" t="s">
        <v>66</v>
      </c>
      <c r="B37" s="212" t="s">
        <v>29</v>
      </c>
      <c r="C37" s="212" t="s">
        <v>34</v>
      </c>
      <c r="D37" s="212" t="s">
        <v>312</v>
      </c>
      <c r="E37" s="212" t="s">
        <v>63</v>
      </c>
      <c r="F37" s="214">
        <f>(66.625+58.851)*6</f>
        <v>752.856</v>
      </c>
      <c r="G37" s="214">
        <f>(66.625+58.851)*12</f>
        <v>1505.712</v>
      </c>
    </row>
    <row r="38" spans="1:7" s="90" customFormat="1" ht="12.75">
      <c r="A38" s="204" t="s">
        <v>307</v>
      </c>
      <c r="B38" s="212" t="s">
        <v>29</v>
      </c>
      <c r="C38" s="212" t="s">
        <v>34</v>
      </c>
      <c r="D38" s="212" t="s">
        <v>312</v>
      </c>
      <c r="E38" s="212" t="s">
        <v>306</v>
      </c>
      <c r="F38" s="214">
        <f>F37*30.2%</f>
        <v>227.36251199999998</v>
      </c>
      <c r="G38" s="214">
        <f>G37*30.2%</f>
        <v>454.72502399999996</v>
      </c>
    </row>
    <row r="39" spans="1:7" s="90" customFormat="1" ht="26.25">
      <c r="A39" s="215" t="s">
        <v>69</v>
      </c>
      <c r="B39" s="212" t="s">
        <v>29</v>
      </c>
      <c r="C39" s="212" t="s">
        <v>34</v>
      </c>
      <c r="D39" s="212" t="s">
        <v>314</v>
      </c>
      <c r="E39" s="216">
        <v>200</v>
      </c>
      <c r="F39" s="217">
        <f>F40</f>
        <v>400</v>
      </c>
      <c r="G39" s="217">
        <f>G40</f>
        <v>650</v>
      </c>
    </row>
    <row r="40" spans="1:7" s="90" customFormat="1" ht="26.25">
      <c r="A40" s="215" t="s">
        <v>251</v>
      </c>
      <c r="B40" s="212" t="s">
        <v>29</v>
      </c>
      <c r="C40" s="212" t="s">
        <v>34</v>
      </c>
      <c r="D40" s="212" t="s">
        <v>314</v>
      </c>
      <c r="E40" s="216">
        <v>240</v>
      </c>
      <c r="F40" s="217">
        <f>F41</f>
        <v>400</v>
      </c>
      <c r="G40" s="217">
        <f>G41</f>
        <v>650</v>
      </c>
    </row>
    <row r="41" spans="1:7" s="90" customFormat="1" ht="26.25">
      <c r="A41" s="204" t="s">
        <v>73</v>
      </c>
      <c r="B41" s="212" t="s">
        <v>29</v>
      </c>
      <c r="C41" s="212" t="s">
        <v>34</v>
      </c>
      <c r="D41" s="212" t="s">
        <v>314</v>
      </c>
      <c r="E41" s="212" t="s">
        <v>74</v>
      </c>
      <c r="F41" s="214">
        <v>400</v>
      </c>
      <c r="G41" s="214">
        <v>650</v>
      </c>
    </row>
    <row r="42" spans="1:7" s="90" customFormat="1" ht="26.25">
      <c r="A42" s="204" t="s">
        <v>315</v>
      </c>
      <c r="B42" s="212" t="s">
        <v>29</v>
      </c>
      <c r="C42" s="212" t="s">
        <v>34</v>
      </c>
      <c r="D42" s="212" t="s">
        <v>314</v>
      </c>
      <c r="E42" s="212" t="s">
        <v>96</v>
      </c>
      <c r="F42" s="214">
        <f>F43</f>
        <v>4</v>
      </c>
      <c r="G42" s="214">
        <f>G43</f>
        <v>4</v>
      </c>
    </row>
    <row r="43" spans="1:7" s="90" customFormat="1" ht="12.75">
      <c r="A43" s="204" t="s">
        <v>316</v>
      </c>
      <c r="B43" s="212" t="s">
        <v>29</v>
      </c>
      <c r="C43" s="212" t="s">
        <v>34</v>
      </c>
      <c r="D43" s="212" t="s">
        <v>314</v>
      </c>
      <c r="E43" s="212" t="s">
        <v>317</v>
      </c>
      <c r="F43" s="214">
        <v>4</v>
      </c>
      <c r="G43" s="214">
        <v>4</v>
      </c>
    </row>
    <row r="44" spans="1:7" s="90" customFormat="1" ht="12.75">
      <c r="A44" s="204" t="s">
        <v>318</v>
      </c>
      <c r="B44" s="212" t="s">
        <v>29</v>
      </c>
      <c r="C44" s="212" t="s">
        <v>34</v>
      </c>
      <c r="D44" s="212" t="s">
        <v>314</v>
      </c>
      <c r="E44" s="212" t="s">
        <v>319</v>
      </c>
      <c r="F44" s="214">
        <f>F45</f>
        <v>67</v>
      </c>
      <c r="G44" s="214">
        <f>G45</f>
        <v>117</v>
      </c>
    </row>
    <row r="45" spans="1:7" s="90" customFormat="1" ht="12.75">
      <c r="A45" s="204" t="s">
        <v>320</v>
      </c>
      <c r="B45" s="212" t="s">
        <v>29</v>
      </c>
      <c r="C45" s="212" t="s">
        <v>34</v>
      </c>
      <c r="D45" s="212" t="s">
        <v>314</v>
      </c>
      <c r="E45" s="212" t="s">
        <v>321</v>
      </c>
      <c r="F45" s="214">
        <f>F46+F47+F48</f>
        <v>67</v>
      </c>
      <c r="G45" s="214">
        <f>G46+G47+G48</f>
        <v>117</v>
      </c>
    </row>
    <row r="46" spans="1:7" s="90" customFormat="1" ht="51.75" customHeight="1">
      <c r="A46" s="204" t="s">
        <v>322</v>
      </c>
      <c r="B46" s="212" t="s">
        <v>29</v>
      </c>
      <c r="C46" s="212" t="s">
        <v>34</v>
      </c>
      <c r="D46" s="212" t="s">
        <v>314</v>
      </c>
      <c r="E46" s="212" t="s">
        <v>323</v>
      </c>
      <c r="F46" s="214">
        <v>8</v>
      </c>
      <c r="G46" s="214">
        <v>8</v>
      </c>
    </row>
    <row r="47" spans="1:7" s="90" customFormat="1" ht="39.75" customHeight="1">
      <c r="A47" s="204" t="s">
        <v>324</v>
      </c>
      <c r="B47" s="212" t="s">
        <v>29</v>
      </c>
      <c r="C47" s="212" t="s">
        <v>34</v>
      </c>
      <c r="D47" s="212" t="s">
        <v>314</v>
      </c>
      <c r="E47" s="212" t="s">
        <v>325</v>
      </c>
      <c r="F47" s="214">
        <v>9</v>
      </c>
      <c r="G47" s="214">
        <v>9</v>
      </c>
    </row>
    <row r="48" spans="1:7" s="90" customFormat="1" ht="42.75" customHeight="1">
      <c r="A48" s="204" t="s">
        <v>326</v>
      </c>
      <c r="B48" s="212" t="s">
        <v>29</v>
      </c>
      <c r="C48" s="212" t="s">
        <v>34</v>
      </c>
      <c r="D48" s="212" t="s">
        <v>314</v>
      </c>
      <c r="E48" s="212" t="s">
        <v>327</v>
      </c>
      <c r="F48" s="214">
        <v>50</v>
      </c>
      <c r="G48" s="214">
        <v>100</v>
      </c>
    </row>
    <row r="49" spans="1:7" s="90" customFormat="1" ht="52.5">
      <c r="A49" s="218" t="s">
        <v>328</v>
      </c>
      <c r="B49" s="209" t="s">
        <v>29</v>
      </c>
      <c r="C49" s="209" t="s">
        <v>39</v>
      </c>
      <c r="D49" s="209"/>
      <c r="E49" s="209"/>
      <c r="F49" s="211">
        <f aca="true" t="shared" si="4" ref="F49:G54">F50</f>
        <v>593.2745279999999</v>
      </c>
      <c r="G49" s="211">
        <f t="shared" si="4"/>
        <v>1087.669968</v>
      </c>
    </row>
    <row r="50" spans="1:7" s="90" customFormat="1" ht="52.5">
      <c r="A50" s="204" t="s">
        <v>60</v>
      </c>
      <c r="B50" s="220" t="s">
        <v>29</v>
      </c>
      <c r="C50" s="220" t="s">
        <v>39</v>
      </c>
      <c r="D50" s="220" t="s">
        <v>329</v>
      </c>
      <c r="E50" s="220"/>
      <c r="F50" s="214">
        <f t="shared" si="4"/>
        <v>593.2745279999999</v>
      </c>
      <c r="G50" s="214">
        <f t="shared" si="4"/>
        <v>1087.669968</v>
      </c>
    </row>
    <row r="51" spans="1:7" s="90" customFormat="1" ht="12.75">
      <c r="A51" s="204" t="s">
        <v>68</v>
      </c>
      <c r="B51" s="220" t="s">
        <v>29</v>
      </c>
      <c r="C51" s="220" t="s">
        <v>39</v>
      </c>
      <c r="D51" s="220" t="s">
        <v>329</v>
      </c>
      <c r="E51" s="220"/>
      <c r="F51" s="214">
        <f t="shared" si="4"/>
        <v>593.2745279999999</v>
      </c>
      <c r="G51" s="214">
        <f t="shared" si="4"/>
        <v>1087.669968</v>
      </c>
    </row>
    <row r="52" spans="1:7" s="90" customFormat="1" ht="66">
      <c r="A52" s="204" t="s">
        <v>301</v>
      </c>
      <c r="B52" s="220" t="s">
        <v>29</v>
      </c>
      <c r="C52" s="220" t="s">
        <v>39</v>
      </c>
      <c r="D52" s="220" t="s">
        <v>329</v>
      </c>
      <c r="E52" s="220" t="s">
        <v>62</v>
      </c>
      <c r="F52" s="214">
        <f t="shared" si="4"/>
        <v>593.2745279999999</v>
      </c>
      <c r="G52" s="214">
        <f t="shared" si="4"/>
        <v>1087.669968</v>
      </c>
    </row>
    <row r="53" spans="1:7" s="90" customFormat="1" ht="26.25">
      <c r="A53" s="204" t="s">
        <v>302</v>
      </c>
      <c r="B53" s="220" t="s">
        <v>77</v>
      </c>
      <c r="C53" s="220" t="s">
        <v>39</v>
      </c>
      <c r="D53" s="220" t="s">
        <v>330</v>
      </c>
      <c r="E53" s="220" t="s">
        <v>78</v>
      </c>
      <c r="F53" s="214">
        <f t="shared" si="4"/>
        <v>593.2745279999999</v>
      </c>
      <c r="G53" s="214">
        <f t="shared" si="4"/>
        <v>1087.669968</v>
      </c>
    </row>
    <row r="54" spans="1:7" s="90" customFormat="1" ht="12.75">
      <c r="A54" s="204" t="s">
        <v>331</v>
      </c>
      <c r="B54" s="220" t="s">
        <v>77</v>
      </c>
      <c r="C54" s="220" t="s">
        <v>39</v>
      </c>
      <c r="D54" s="220" t="s">
        <v>330</v>
      </c>
      <c r="E54" s="220" t="s">
        <v>63</v>
      </c>
      <c r="F54" s="214">
        <f t="shared" si="4"/>
        <v>593.2745279999999</v>
      </c>
      <c r="G54" s="214">
        <f t="shared" si="4"/>
        <v>1087.669968</v>
      </c>
    </row>
    <row r="55" spans="1:7" s="90" customFormat="1" ht="12.75">
      <c r="A55" s="215" t="s">
        <v>87</v>
      </c>
      <c r="B55" s="212" t="s">
        <v>29</v>
      </c>
      <c r="C55" s="212" t="s">
        <v>39</v>
      </c>
      <c r="D55" s="220" t="s">
        <v>330</v>
      </c>
      <c r="E55" s="212" t="s">
        <v>63</v>
      </c>
      <c r="F55" s="214">
        <f>F56+F57</f>
        <v>593.2745279999999</v>
      </c>
      <c r="G55" s="214">
        <f>G56+G57</f>
        <v>1087.669968</v>
      </c>
    </row>
    <row r="56" spans="1:7" s="90" customFormat="1" ht="12.75">
      <c r="A56" s="215" t="s">
        <v>66</v>
      </c>
      <c r="B56" s="212" t="s">
        <v>29</v>
      </c>
      <c r="C56" s="212" t="s">
        <v>39</v>
      </c>
      <c r="D56" s="220" t="s">
        <v>330</v>
      </c>
      <c r="E56" s="212" t="s">
        <v>63</v>
      </c>
      <c r="F56" s="214">
        <f>75.944*6</f>
        <v>455.664</v>
      </c>
      <c r="G56" s="214">
        <f>75.944*11</f>
        <v>835.384</v>
      </c>
    </row>
    <row r="57" spans="1:7" s="90" customFormat="1" ht="12.75">
      <c r="A57" s="215" t="s">
        <v>307</v>
      </c>
      <c r="B57" s="212" t="s">
        <v>29</v>
      </c>
      <c r="C57" s="212" t="s">
        <v>39</v>
      </c>
      <c r="D57" s="220" t="s">
        <v>330</v>
      </c>
      <c r="E57" s="212" t="s">
        <v>306</v>
      </c>
      <c r="F57" s="214">
        <f>F56*30.2%</f>
        <v>137.610528</v>
      </c>
      <c r="G57" s="214">
        <f>G56*30.2%</f>
        <v>252.285968</v>
      </c>
    </row>
    <row r="58" spans="1:7" s="90" customFormat="1" ht="12.75">
      <c r="A58" s="200" t="s">
        <v>83</v>
      </c>
      <c r="B58" s="209" t="s">
        <v>29</v>
      </c>
      <c r="C58" s="209" t="s">
        <v>35</v>
      </c>
      <c r="D58" s="209"/>
      <c r="E58" s="209"/>
      <c r="F58" s="211">
        <f aca="true" t="shared" si="5" ref="F58:G63">F59</f>
        <v>10</v>
      </c>
      <c r="G58" s="211">
        <f t="shared" si="5"/>
        <v>10</v>
      </c>
    </row>
    <row r="59" spans="1:7" s="90" customFormat="1" ht="12.75">
      <c r="A59" s="204" t="s">
        <v>83</v>
      </c>
      <c r="B59" s="212" t="s">
        <v>29</v>
      </c>
      <c r="C59" s="212" t="s">
        <v>35</v>
      </c>
      <c r="D59" s="212" t="s">
        <v>332</v>
      </c>
      <c r="E59" s="212"/>
      <c r="F59" s="214">
        <f t="shared" si="5"/>
        <v>10</v>
      </c>
      <c r="G59" s="214">
        <f t="shared" si="5"/>
        <v>10</v>
      </c>
    </row>
    <row r="60" spans="1:7" s="90" customFormat="1" ht="12.75">
      <c r="A60" s="204" t="s">
        <v>333</v>
      </c>
      <c r="B60" s="212" t="s">
        <v>29</v>
      </c>
      <c r="C60" s="212" t="s">
        <v>35</v>
      </c>
      <c r="D60" s="212" t="s">
        <v>332</v>
      </c>
      <c r="E60" s="212"/>
      <c r="F60" s="214">
        <f t="shared" si="5"/>
        <v>10</v>
      </c>
      <c r="G60" s="214">
        <f t="shared" si="5"/>
        <v>10</v>
      </c>
    </row>
    <row r="61" spans="1:7" s="90" customFormat="1" ht="12.75">
      <c r="A61" s="204" t="s">
        <v>334</v>
      </c>
      <c r="B61" s="212" t="s">
        <v>29</v>
      </c>
      <c r="C61" s="212" t="s">
        <v>35</v>
      </c>
      <c r="D61" s="212" t="s">
        <v>332</v>
      </c>
      <c r="E61" s="212" t="s">
        <v>84</v>
      </c>
      <c r="F61" s="214">
        <f t="shared" si="5"/>
        <v>10</v>
      </c>
      <c r="G61" s="214">
        <f t="shared" si="5"/>
        <v>10</v>
      </c>
    </row>
    <row r="62" spans="1:7" s="90" customFormat="1" ht="12.75">
      <c r="A62" s="204" t="s">
        <v>79</v>
      </c>
      <c r="B62" s="212" t="s">
        <v>29</v>
      </c>
      <c r="C62" s="212" t="s">
        <v>35</v>
      </c>
      <c r="D62" s="212" t="s">
        <v>332</v>
      </c>
      <c r="E62" s="212" t="s">
        <v>84</v>
      </c>
      <c r="F62" s="214">
        <f t="shared" si="5"/>
        <v>10</v>
      </c>
      <c r="G62" s="214">
        <f t="shared" si="5"/>
        <v>10</v>
      </c>
    </row>
    <row r="63" spans="1:7" s="90" customFormat="1" ht="12.75">
      <c r="A63" s="204" t="s">
        <v>80</v>
      </c>
      <c r="B63" s="212" t="s">
        <v>29</v>
      </c>
      <c r="C63" s="212" t="s">
        <v>35</v>
      </c>
      <c r="D63" s="212" t="s">
        <v>332</v>
      </c>
      <c r="E63" s="212" t="s">
        <v>84</v>
      </c>
      <c r="F63" s="214">
        <f t="shared" si="5"/>
        <v>10</v>
      </c>
      <c r="G63" s="214">
        <f t="shared" si="5"/>
        <v>10</v>
      </c>
    </row>
    <row r="64" spans="1:7" s="90" customFormat="1" ht="12.75">
      <c r="A64" s="204" t="s">
        <v>82</v>
      </c>
      <c r="B64" s="212" t="s">
        <v>29</v>
      </c>
      <c r="C64" s="212" t="s">
        <v>35</v>
      </c>
      <c r="D64" s="212" t="s">
        <v>332</v>
      </c>
      <c r="E64" s="212" t="s">
        <v>84</v>
      </c>
      <c r="F64" s="214">
        <v>10</v>
      </c>
      <c r="G64" s="214">
        <v>10</v>
      </c>
    </row>
    <row r="65" spans="1:7" s="90" customFormat="1" ht="12.75">
      <c r="A65" s="200" t="s">
        <v>85</v>
      </c>
      <c r="B65" s="209" t="s">
        <v>30</v>
      </c>
      <c r="C65" s="209"/>
      <c r="D65" s="209"/>
      <c r="E65" s="209"/>
      <c r="F65" s="211">
        <f aca="true" t="shared" si="6" ref="F65:G67">F66</f>
        <v>66.6</v>
      </c>
      <c r="G65" s="211">
        <f t="shared" si="6"/>
        <v>69.2</v>
      </c>
    </row>
    <row r="66" spans="1:7" s="90" customFormat="1" ht="12.75">
      <c r="A66" s="221" t="s">
        <v>86</v>
      </c>
      <c r="B66" s="220" t="s">
        <v>30</v>
      </c>
      <c r="C66" s="220" t="s">
        <v>32</v>
      </c>
      <c r="D66" s="220"/>
      <c r="E66" s="220"/>
      <c r="F66" s="214">
        <f t="shared" si="6"/>
        <v>66.6</v>
      </c>
      <c r="G66" s="214">
        <f t="shared" si="6"/>
        <v>69.2</v>
      </c>
    </row>
    <row r="67" spans="1:7" s="90" customFormat="1" ht="39">
      <c r="A67" s="221" t="s">
        <v>335</v>
      </c>
      <c r="B67" s="220" t="s">
        <v>30</v>
      </c>
      <c r="C67" s="220" t="s">
        <v>32</v>
      </c>
      <c r="D67" s="220" t="s">
        <v>336</v>
      </c>
      <c r="E67" s="220"/>
      <c r="F67" s="214">
        <f t="shared" si="6"/>
        <v>66.6</v>
      </c>
      <c r="G67" s="214">
        <f t="shared" si="6"/>
        <v>69.2</v>
      </c>
    </row>
    <row r="68" spans="1:7" s="90" customFormat="1" ht="12.75">
      <c r="A68" s="204" t="s">
        <v>337</v>
      </c>
      <c r="B68" s="212" t="s">
        <v>30</v>
      </c>
      <c r="C68" s="212" t="s">
        <v>32</v>
      </c>
      <c r="D68" s="220" t="s">
        <v>336</v>
      </c>
      <c r="E68" s="212"/>
      <c r="F68" s="214">
        <f>F69+F73</f>
        <v>66.6</v>
      </c>
      <c r="G68" s="214">
        <f>G69+G73</f>
        <v>69.2</v>
      </c>
    </row>
    <row r="69" spans="1:7" s="90" customFormat="1" ht="26.25">
      <c r="A69" s="204" t="s">
        <v>302</v>
      </c>
      <c r="B69" s="212" t="s">
        <v>30</v>
      </c>
      <c r="C69" s="212" t="s">
        <v>32</v>
      </c>
      <c r="D69" s="220" t="s">
        <v>336</v>
      </c>
      <c r="E69" s="212" t="s">
        <v>78</v>
      </c>
      <c r="F69" s="214">
        <f>F70</f>
        <v>65.6</v>
      </c>
      <c r="G69" s="214">
        <f>G70</f>
        <v>68.2</v>
      </c>
    </row>
    <row r="70" spans="1:7" s="90" customFormat="1" ht="38.25" customHeight="1">
      <c r="A70" s="204" t="s">
        <v>65</v>
      </c>
      <c r="B70" s="212" t="s">
        <v>30</v>
      </c>
      <c r="C70" s="212" t="s">
        <v>32</v>
      </c>
      <c r="D70" s="220" t="s">
        <v>336</v>
      </c>
      <c r="E70" s="212" t="s">
        <v>63</v>
      </c>
      <c r="F70" s="214">
        <f>F71+F72</f>
        <v>65.6</v>
      </c>
      <c r="G70" s="214">
        <f>G71+G72</f>
        <v>68.2</v>
      </c>
    </row>
    <row r="71" spans="1:7" s="90" customFormat="1" ht="21.75" customHeight="1">
      <c r="A71" s="204" t="s">
        <v>66</v>
      </c>
      <c r="B71" s="212" t="s">
        <v>30</v>
      </c>
      <c r="C71" s="212" t="s">
        <v>32</v>
      </c>
      <c r="D71" s="220" t="s">
        <v>336</v>
      </c>
      <c r="E71" s="212" t="s">
        <v>63</v>
      </c>
      <c r="F71" s="214">
        <f>47.62+4.1</f>
        <v>51.72</v>
      </c>
      <c r="G71" s="214">
        <f>47.62+6.7</f>
        <v>54.32</v>
      </c>
    </row>
    <row r="72" spans="1:7" s="90" customFormat="1" ht="28.5" customHeight="1">
      <c r="A72" s="204" t="s">
        <v>338</v>
      </c>
      <c r="B72" s="212" t="s">
        <v>30</v>
      </c>
      <c r="C72" s="212" t="s">
        <v>32</v>
      </c>
      <c r="D72" s="220" t="s">
        <v>336</v>
      </c>
      <c r="E72" s="212" t="s">
        <v>306</v>
      </c>
      <c r="F72" s="214">
        <v>13.88</v>
      </c>
      <c r="G72" s="214">
        <v>13.88</v>
      </c>
    </row>
    <row r="73" spans="1:7" s="90" customFormat="1" ht="62.25" customHeight="1">
      <c r="A73" s="204" t="s">
        <v>75</v>
      </c>
      <c r="B73" s="212" t="s">
        <v>30</v>
      </c>
      <c r="C73" s="212" t="s">
        <v>32</v>
      </c>
      <c r="D73" s="220" t="s">
        <v>336</v>
      </c>
      <c r="E73" s="212" t="s">
        <v>74</v>
      </c>
      <c r="F73" s="214">
        <f>F74</f>
        <v>1</v>
      </c>
      <c r="G73" s="214">
        <f>G74</f>
        <v>1</v>
      </c>
    </row>
    <row r="74" spans="1:7" s="90" customFormat="1" ht="31.5" customHeight="1">
      <c r="A74" s="204" t="s">
        <v>253</v>
      </c>
      <c r="B74" s="212" t="s">
        <v>30</v>
      </c>
      <c r="C74" s="212" t="s">
        <v>32</v>
      </c>
      <c r="D74" s="220" t="s">
        <v>336</v>
      </c>
      <c r="E74" s="212" t="s">
        <v>74</v>
      </c>
      <c r="F74" s="214">
        <v>1</v>
      </c>
      <c r="G74" s="214">
        <v>1</v>
      </c>
    </row>
    <row r="75" spans="1:7" s="90" customFormat="1" ht="27" customHeight="1">
      <c r="A75" s="123" t="s">
        <v>201</v>
      </c>
      <c r="B75" s="128" t="s">
        <v>32</v>
      </c>
      <c r="C75" s="128"/>
      <c r="D75" s="128"/>
      <c r="E75" s="128"/>
      <c r="F75" s="124">
        <f>F84+F76</f>
        <v>39.9</v>
      </c>
      <c r="G75" s="124">
        <f>G84+G76</f>
        <v>39.9</v>
      </c>
    </row>
    <row r="76" spans="1:7" s="90" customFormat="1" ht="30" customHeight="1">
      <c r="A76" s="129" t="s">
        <v>339</v>
      </c>
      <c r="B76" s="130" t="s">
        <v>32</v>
      </c>
      <c r="C76" s="131"/>
      <c r="D76" s="134" t="s">
        <v>340</v>
      </c>
      <c r="E76" s="131"/>
      <c r="F76" s="132">
        <f>F78+F82</f>
        <v>34.9</v>
      </c>
      <c r="G76" s="132">
        <f>G78+G82</f>
        <v>34.9</v>
      </c>
    </row>
    <row r="77" spans="1:7" s="90" customFormat="1" ht="30" customHeight="1">
      <c r="A77" s="133" t="s">
        <v>69</v>
      </c>
      <c r="B77" s="134" t="s">
        <v>32</v>
      </c>
      <c r="C77" s="134" t="s">
        <v>250</v>
      </c>
      <c r="D77" s="134" t="s">
        <v>340</v>
      </c>
      <c r="E77" s="134"/>
      <c r="F77" s="135"/>
      <c r="G77" s="135"/>
    </row>
    <row r="78" spans="1:7" s="90" customFormat="1" ht="31.5" customHeight="1">
      <c r="A78" s="133" t="s">
        <v>251</v>
      </c>
      <c r="B78" s="134" t="s">
        <v>32</v>
      </c>
      <c r="C78" s="134" t="s">
        <v>250</v>
      </c>
      <c r="D78" s="134" t="s">
        <v>340</v>
      </c>
      <c r="E78" s="134" t="s">
        <v>70</v>
      </c>
      <c r="F78" s="135">
        <f aca="true" t="shared" si="7" ref="F78:G80">F79</f>
        <v>4.2</v>
      </c>
      <c r="G78" s="135">
        <f t="shared" si="7"/>
        <v>4.2</v>
      </c>
    </row>
    <row r="79" spans="1:7" s="90" customFormat="1" ht="27">
      <c r="A79" s="133" t="s">
        <v>73</v>
      </c>
      <c r="B79" s="134" t="s">
        <v>32</v>
      </c>
      <c r="C79" s="134" t="s">
        <v>250</v>
      </c>
      <c r="D79" s="134" t="s">
        <v>340</v>
      </c>
      <c r="E79" s="134" t="s">
        <v>72</v>
      </c>
      <c r="F79" s="135">
        <f t="shared" si="7"/>
        <v>4.2</v>
      </c>
      <c r="G79" s="135">
        <f t="shared" si="7"/>
        <v>4.2</v>
      </c>
    </row>
    <row r="80" spans="1:7" s="90" customFormat="1" ht="13.5">
      <c r="A80" s="136" t="s">
        <v>79</v>
      </c>
      <c r="B80" s="134" t="s">
        <v>32</v>
      </c>
      <c r="C80" s="134" t="s">
        <v>250</v>
      </c>
      <c r="D80" s="134" t="s">
        <v>340</v>
      </c>
      <c r="E80" s="134" t="s">
        <v>74</v>
      </c>
      <c r="F80" s="135">
        <f t="shared" si="7"/>
        <v>4.2</v>
      </c>
      <c r="G80" s="135">
        <f t="shared" si="7"/>
        <v>4.2</v>
      </c>
    </row>
    <row r="81" spans="1:7" s="90" customFormat="1" ht="13.5">
      <c r="A81" s="136" t="s">
        <v>82</v>
      </c>
      <c r="B81" s="134" t="s">
        <v>32</v>
      </c>
      <c r="C81" s="134" t="s">
        <v>250</v>
      </c>
      <c r="D81" s="134" t="s">
        <v>340</v>
      </c>
      <c r="E81" s="134" t="s">
        <v>74</v>
      </c>
      <c r="F81" s="135">
        <v>4.2</v>
      </c>
      <c r="G81" s="135">
        <v>4.2</v>
      </c>
    </row>
    <row r="82" spans="1:7" s="90" customFormat="1" ht="13.5">
      <c r="A82" s="136" t="s">
        <v>252</v>
      </c>
      <c r="B82" s="134" t="s">
        <v>32</v>
      </c>
      <c r="C82" s="134" t="s">
        <v>250</v>
      </c>
      <c r="D82" s="134" t="s">
        <v>340</v>
      </c>
      <c r="E82" s="134" t="s">
        <v>74</v>
      </c>
      <c r="F82" s="135">
        <f>F83</f>
        <v>30.7</v>
      </c>
      <c r="G82" s="135">
        <f>G83</f>
        <v>30.7</v>
      </c>
    </row>
    <row r="83" spans="1:7" s="90" customFormat="1" ht="13.5">
      <c r="A83" s="136" t="s">
        <v>253</v>
      </c>
      <c r="B83" s="134" t="s">
        <v>32</v>
      </c>
      <c r="C83" s="134" t="s">
        <v>250</v>
      </c>
      <c r="D83" s="134" t="s">
        <v>340</v>
      </c>
      <c r="E83" s="134" t="s">
        <v>74</v>
      </c>
      <c r="F83" s="135">
        <v>30.7</v>
      </c>
      <c r="G83" s="135">
        <v>30.7</v>
      </c>
    </row>
    <row r="84" spans="1:7" s="90" customFormat="1" ht="27">
      <c r="A84" s="126" t="s">
        <v>88</v>
      </c>
      <c r="B84" s="125" t="s">
        <v>32</v>
      </c>
      <c r="C84" s="125" t="s">
        <v>38</v>
      </c>
      <c r="D84" s="125"/>
      <c r="E84" s="125"/>
      <c r="F84" s="127">
        <f>F85</f>
        <v>5</v>
      </c>
      <c r="G84" s="127">
        <f>G85</f>
        <v>5</v>
      </c>
    </row>
    <row r="85" spans="1:7" s="90" customFormat="1" ht="108.75">
      <c r="A85" s="137" t="s">
        <v>89</v>
      </c>
      <c r="B85" s="125" t="s">
        <v>32</v>
      </c>
      <c r="C85" s="125" t="s">
        <v>38</v>
      </c>
      <c r="D85" s="125" t="s">
        <v>341</v>
      </c>
      <c r="E85" s="125"/>
      <c r="F85" s="127">
        <f>F88</f>
        <v>5</v>
      </c>
      <c r="G85" s="127">
        <f>G88</f>
        <v>5</v>
      </c>
    </row>
    <row r="86" spans="1:7" s="90" customFormat="1" ht="27">
      <c r="A86" s="111" t="s">
        <v>69</v>
      </c>
      <c r="B86" s="125" t="s">
        <v>32</v>
      </c>
      <c r="C86" s="125" t="s">
        <v>170</v>
      </c>
      <c r="D86" s="125" t="s">
        <v>341</v>
      </c>
      <c r="E86" s="125" t="s">
        <v>70</v>
      </c>
      <c r="F86" s="127">
        <f aca="true" t="shared" si="8" ref="F86:G89">F87</f>
        <v>5</v>
      </c>
      <c r="G86" s="127">
        <f t="shared" si="8"/>
        <v>5</v>
      </c>
    </row>
    <row r="87" spans="1:7" s="90" customFormat="1" ht="27">
      <c r="A87" s="126" t="s">
        <v>71</v>
      </c>
      <c r="B87" s="125" t="s">
        <v>32</v>
      </c>
      <c r="C87" s="125" t="s">
        <v>38</v>
      </c>
      <c r="D87" s="125" t="s">
        <v>341</v>
      </c>
      <c r="E87" s="125" t="s">
        <v>72</v>
      </c>
      <c r="F87" s="127">
        <f t="shared" si="8"/>
        <v>5</v>
      </c>
      <c r="G87" s="127">
        <f t="shared" si="8"/>
        <v>5</v>
      </c>
    </row>
    <row r="88" spans="1:7" s="90" customFormat="1" ht="20.25" customHeight="1">
      <c r="A88" s="126" t="s">
        <v>73</v>
      </c>
      <c r="B88" s="138" t="s">
        <v>32</v>
      </c>
      <c r="C88" s="138" t="s">
        <v>38</v>
      </c>
      <c r="D88" s="125" t="s">
        <v>341</v>
      </c>
      <c r="E88" s="125" t="s">
        <v>74</v>
      </c>
      <c r="F88" s="127">
        <f t="shared" si="8"/>
        <v>5</v>
      </c>
      <c r="G88" s="127">
        <f t="shared" si="8"/>
        <v>5</v>
      </c>
    </row>
    <row r="89" spans="1:7" s="90" customFormat="1" ht="13.5">
      <c r="A89" s="126" t="s">
        <v>64</v>
      </c>
      <c r="B89" s="138" t="s">
        <v>32</v>
      </c>
      <c r="C89" s="138" t="s">
        <v>38</v>
      </c>
      <c r="D89" s="125" t="s">
        <v>341</v>
      </c>
      <c r="E89" s="125" t="s">
        <v>74</v>
      </c>
      <c r="F89" s="127">
        <f t="shared" si="8"/>
        <v>5</v>
      </c>
      <c r="G89" s="127">
        <f t="shared" si="8"/>
        <v>5</v>
      </c>
    </row>
    <row r="90" spans="1:7" s="90" customFormat="1" ht="13.5">
      <c r="A90" s="126" t="s">
        <v>90</v>
      </c>
      <c r="B90" s="138" t="s">
        <v>32</v>
      </c>
      <c r="C90" s="138" t="s">
        <v>38</v>
      </c>
      <c r="D90" s="125" t="s">
        <v>341</v>
      </c>
      <c r="E90" s="125" t="s">
        <v>74</v>
      </c>
      <c r="F90" s="127">
        <v>5</v>
      </c>
      <c r="G90" s="127">
        <v>5</v>
      </c>
    </row>
    <row r="91" spans="1:7" s="90" customFormat="1" ht="12.75">
      <c r="A91" s="200" t="s">
        <v>91</v>
      </c>
      <c r="B91" s="209" t="s">
        <v>34</v>
      </c>
      <c r="C91" s="209"/>
      <c r="D91" s="209"/>
      <c r="E91" s="209"/>
      <c r="F91" s="211">
        <f>F92+F101+F108</f>
        <v>2031.8</v>
      </c>
      <c r="G91" s="211">
        <f>G92+G101+G108</f>
        <v>2055.1</v>
      </c>
    </row>
    <row r="92" spans="1:7" s="90" customFormat="1" ht="12.75">
      <c r="A92" s="222" t="s">
        <v>342</v>
      </c>
      <c r="B92" s="219" t="s">
        <v>34</v>
      </c>
      <c r="C92" s="219" t="s">
        <v>29</v>
      </c>
      <c r="D92" s="219"/>
      <c r="E92" s="219"/>
      <c r="F92" s="223">
        <f>F93</f>
        <v>32.3</v>
      </c>
      <c r="G92" s="223">
        <f>G93</f>
        <v>32.3</v>
      </c>
    </row>
    <row r="93" spans="1:7" s="90" customFormat="1" ht="30.75">
      <c r="A93" s="224" t="s">
        <v>343</v>
      </c>
      <c r="B93" s="220" t="s">
        <v>34</v>
      </c>
      <c r="C93" s="220" t="s">
        <v>29</v>
      </c>
      <c r="D93" s="220" t="s">
        <v>344</v>
      </c>
      <c r="E93" s="220"/>
      <c r="F93" s="214">
        <f>F94</f>
        <v>32.3</v>
      </c>
      <c r="G93" s="214">
        <f>G94</f>
        <v>32.3</v>
      </c>
    </row>
    <row r="94" spans="1:7" s="90" customFormat="1" ht="12.75">
      <c r="A94" s="225" t="s">
        <v>345</v>
      </c>
      <c r="B94" s="220" t="s">
        <v>34</v>
      </c>
      <c r="C94" s="220" t="s">
        <v>29</v>
      </c>
      <c r="D94" s="220" t="s">
        <v>344</v>
      </c>
      <c r="E94" s="220" t="s">
        <v>62</v>
      </c>
      <c r="F94" s="214">
        <f>F95+F99</f>
        <v>32.3</v>
      </c>
      <c r="G94" s="214">
        <f>G95+G99</f>
        <v>32.3</v>
      </c>
    </row>
    <row r="95" spans="1:7" s="90" customFormat="1" ht="26.25">
      <c r="A95" s="204" t="s">
        <v>302</v>
      </c>
      <c r="B95" s="220" t="s">
        <v>34</v>
      </c>
      <c r="C95" s="220" t="s">
        <v>29</v>
      </c>
      <c r="D95" s="220" t="s">
        <v>344</v>
      </c>
      <c r="E95" s="220" t="s">
        <v>78</v>
      </c>
      <c r="F95" s="214">
        <f>F96</f>
        <v>27.3</v>
      </c>
      <c r="G95" s="214">
        <f>G96</f>
        <v>27.3</v>
      </c>
    </row>
    <row r="96" spans="1:7" s="90" customFormat="1" ht="30" customHeight="1">
      <c r="A96" s="221" t="s">
        <v>87</v>
      </c>
      <c r="B96" s="220" t="s">
        <v>34</v>
      </c>
      <c r="C96" s="220" t="s">
        <v>29</v>
      </c>
      <c r="D96" s="220" t="s">
        <v>344</v>
      </c>
      <c r="E96" s="220" t="s">
        <v>78</v>
      </c>
      <c r="F96" s="214">
        <f>F97+F98</f>
        <v>27.3</v>
      </c>
      <c r="G96" s="214">
        <f>G97+G98</f>
        <v>27.3</v>
      </c>
    </row>
    <row r="97" spans="1:7" s="90" customFormat="1" ht="12.75">
      <c r="A97" s="221" t="s">
        <v>66</v>
      </c>
      <c r="B97" s="220" t="s">
        <v>34</v>
      </c>
      <c r="C97" s="220" t="s">
        <v>29</v>
      </c>
      <c r="D97" s="220" t="s">
        <v>344</v>
      </c>
      <c r="E97" s="220" t="s">
        <v>63</v>
      </c>
      <c r="F97" s="214">
        <v>20.8</v>
      </c>
      <c r="G97" s="214">
        <v>20.8</v>
      </c>
    </row>
    <row r="98" spans="1:7" s="90" customFormat="1" ht="12.75">
      <c r="A98" s="221" t="s">
        <v>307</v>
      </c>
      <c r="B98" s="220" t="s">
        <v>34</v>
      </c>
      <c r="C98" s="220" t="s">
        <v>29</v>
      </c>
      <c r="D98" s="220" t="s">
        <v>344</v>
      </c>
      <c r="E98" s="220" t="s">
        <v>306</v>
      </c>
      <c r="F98" s="214">
        <v>6.5</v>
      </c>
      <c r="G98" s="214">
        <v>6.5</v>
      </c>
    </row>
    <row r="99" spans="1:7" s="90" customFormat="1" ht="12.75">
      <c r="A99" s="221" t="s">
        <v>75</v>
      </c>
      <c r="B99" s="220" t="s">
        <v>34</v>
      </c>
      <c r="C99" s="220" t="s">
        <v>29</v>
      </c>
      <c r="D99" s="220" t="s">
        <v>344</v>
      </c>
      <c r="E99" s="220" t="s">
        <v>74</v>
      </c>
      <c r="F99" s="214">
        <f>F100</f>
        <v>5</v>
      </c>
      <c r="G99" s="214">
        <f>G100</f>
        <v>5</v>
      </c>
    </row>
    <row r="100" spans="1:7" s="90" customFormat="1" ht="12.75">
      <c r="A100" s="221" t="s">
        <v>253</v>
      </c>
      <c r="B100" s="220" t="s">
        <v>34</v>
      </c>
      <c r="C100" s="220" t="s">
        <v>29</v>
      </c>
      <c r="D100" s="220" t="s">
        <v>344</v>
      </c>
      <c r="E100" s="220" t="s">
        <v>74</v>
      </c>
      <c r="F100" s="214">
        <v>5</v>
      </c>
      <c r="G100" s="214">
        <v>5</v>
      </c>
    </row>
    <row r="101" spans="1:7" s="90" customFormat="1" ht="12.75">
      <c r="A101" s="200" t="s">
        <v>346</v>
      </c>
      <c r="B101" s="209" t="s">
        <v>34</v>
      </c>
      <c r="C101" s="209" t="s">
        <v>40</v>
      </c>
      <c r="D101" s="209"/>
      <c r="E101" s="209"/>
      <c r="F101" s="211">
        <f aca="true" t="shared" si="9" ref="F101:G106">F102</f>
        <v>1989.5</v>
      </c>
      <c r="G101" s="211">
        <f t="shared" si="9"/>
        <v>2012.8</v>
      </c>
    </row>
    <row r="102" spans="1:7" s="90" customFormat="1" ht="39">
      <c r="A102" s="221" t="s">
        <v>347</v>
      </c>
      <c r="B102" s="220" t="s">
        <v>34</v>
      </c>
      <c r="C102" s="220" t="s">
        <v>40</v>
      </c>
      <c r="D102" s="220" t="s">
        <v>348</v>
      </c>
      <c r="E102" s="220"/>
      <c r="F102" s="214">
        <f t="shared" si="9"/>
        <v>1989.5</v>
      </c>
      <c r="G102" s="214">
        <f t="shared" si="9"/>
        <v>2012.8</v>
      </c>
    </row>
    <row r="103" spans="1:7" s="90" customFormat="1" ht="26.25">
      <c r="A103" s="204" t="s">
        <v>69</v>
      </c>
      <c r="B103" s="220" t="s">
        <v>34</v>
      </c>
      <c r="C103" s="220" t="s">
        <v>40</v>
      </c>
      <c r="D103" s="220" t="s">
        <v>348</v>
      </c>
      <c r="E103" s="220" t="s">
        <v>70</v>
      </c>
      <c r="F103" s="214">
        <f t="shared" si="9"/>
        <v>1989.5</v>
      </c>
      <c r="G103" s="214">
        <f t="shared" si="9"/>
        <v>2012.8</v>
      </c>
    </row>
    <row r="104" spans="1:7" s="90" customFormat="1" ht="26.25">
      <c r="A104" s="204" t="s">
        <v>73</v>
      </c>
      <c r="B104" s="220" t="s">
        <v>34</v>
      </c>
      <c r="C104" s="220" t="s">
        <v>40</v>
      </c>
      <c r="D104" s="220" t="s">
        <v>348</v>
      </c>
      <c r="E104" s="220" t="s">
        <v>74</v>
      </c>
      <c r="F104" s="214">
        <f t="shared" si="9"/>
        <v>1989.5</v>
      </c>
      <c r="G104" s="214">
        <f t="shared" si="9"/>
        <v>2012.8</v>
      </c>
    </row>
    <row r="105" spans="1:7" s="90" customFormat="1" ht="12.75">
      <c r="A105" s="204" t="s">
        <v>79</v>
      </c>
      <c r="B105" s="220" t="s">
        <v>34</v>
      </c>
      <c r="C105" s="220" t="s">
        <v>40</v>
      </c>
      <c r="D105" s="220" t="s">
        <v>348</v>
      </c>
      <c r="E105" s="220" t="s">
        <v>74</v>
      </c>
      <c r="F105" s="214">
        <f t="shared" si="9"/>
        <v>1989.5</v>
      </c>
      <c r="G105" s="214">
        <f t="shared" si="9"/>
        <v>2012.8</v>
      </c>
    </row>
    <row r="106" spans="1:7" s="90" customFormat="1" ht="12.75">
      <c r="A106" s="204" t="s">
        <v>80</v>
      </c>
      <c r="B106" s="220" t="s">
        <v>34</v>
      </c>
      <c r="C106" s="220" t="s">
        <v>40</v>
      </c>
      <c r="D106" s="220" t="s">
        <v>348</v>
      </c>
      <c r="E106" s="220" t="s">
        <v>74</v>
      </c>
      <c r="F106" s="214">
        <f t="shared" si="9"/>
        <v>1989.5</v>
      </c>
      <c r="G106" s="214">
        <f t="shared" si="9"/>
        <v>2012.8</v>
      </c>
    </row>
    <row r="107" spans="1:7" s="90" customFormat="1" ht="12.75">
      <c r="A107" s="221" t="s">
        <v>349</v>
      </c>
      <c r="B107" s="220" t="s">
        <v>34</v>
      </c>
      <c r="C107" s="220" t="s">
        <v>40</v>
      </c>
      <c r="D107" s="220" t="s">
        <v>348</v>
      </c>
      <c r="E107" s="220" t="s">
        <v>74</v>
      </c>
      <c r="F107" s="214">
        <v>1989.5</v>
      </c>
      <c r="G107" s="214">
        <v>2012.8</v>
      </c>
    </row>
    <row r="108" spans="1:7" s="90" customFormat="1" ht="26.25">
      <c r="A108" s="200" t="s">
        <v>41</v>
      </c>
      <c r="B108" s="209" t="s">
        <v>34</v>
      </c>
      <c r="C108" s="209" t="s">
        <v>42</v>
      </c>
      <c r="D108" s="209"/>
      <c r="E108" s="209"/>
      <c r="F108" s="211">
        <f aca="true" t="shared" si="10" ref="F108:G113">F109</f>
        <v>10</v>
      </c>
      <c r="G108" s="211">
        <f t="shared" si="10"/>
        <v>10</v>
      </c>
    </row>
    <row r="109" spans="1:7" s="90" customFormat="1" ht="52.5">
      <c r="A109" s="226" t="s">
        <v>350</v>
      </c>
      <c r="B109" s="219" t="s">
        <v>34</v>
      </c>
      <c r="C109" s="219" t="s">
        <v>42</v>
      </c>
      <c r="D109" s="227" t="s">
        <v>351</v>
      </c>
      <c r="E109" s="227"/>
      <c r="F109" s="223">
        <f t="shared" si="10"/>
        <v>10</v>
      </c>
      <c r="G109" s="223">
        <f t="shared" si="10"/>
        <v>10</v>
      </c>
    </row>
    <row r="110" spans="1:7" s="90" customFormat="1" ht="26.25">
      <c r="A110" s="228" t="s">
        <v>251</v>
      </c>
      <c r="B110" s="220" t="s">
        <v>34</v>
      </c>
      <c r="C110" s="220" t="s">
        <v>42</v>
      </c>
      <c r="D110" s="227" t="s">
        <v>351</v>
      </c>
      <c r="E110" s="229" t="s">
        <v>72</v>
      </c>
      <c r="F110" s="214">
        <f t="shared" si="10"/>
        <v>10</v>
      </c>
      <c r="G110" s="214">
        <f t="shared" si="10"/>
        <v>10</v>
      </c>
    </row>
    <row r="111" spans="1:7" s="90" customFormat="1" ht="26.25">
      <c r="A111" s="208" t="s">
        <v>73</v>
      </c>
      <c r="B111" s="220" t="s">
        <v>34</v>
      </c>
      <c r="C111" s="220" t="s">
        <v>42</v>
      </c>
      <c r="D111" s="227" t="s">
        <v>351</v>
      </c>
      <c r="E111" s="229" t="s">
        <v>74</v>
      </c>
      <c r="F111" s="214">
        <f t="shared" si="10"/>
        <v>10</v>
      </c>
      <c r="G111" s="214">
        <f t="shared" si="10"/>
        <v>10</v>
      </c>
    </row>
    <row r="112" spans="1:7" s="90" customFormat="1" ht="26.25">
      <c r="A112" s="208" t="s">
        <v>352</v>
      </c>
      <c r="B112" s="220" t="s">
        <v>34</v>
      </c>
      <c r="C112" s="220" t="s">
        <v>42</v>
      </c>
      <c r="D112" s="227" t="s">
        <v>351</v>
      </c>
      <c r="E112" s="229" t="s">
        <v>74</v>
      </c>
      <c r="F112" s="214">
        <f t="shared" si="10"/>
        <v>10</v>
      </c>
      <c r="G112" s="214">
        <f t="shared" si="10"/>
        <v>10</v>
      </c>
    </row>
    <row r="113" spans="1:7" s="90" customFormat="1" ht="12.75">
      <c r="A113" s="208" t="s">
        <v>80</v>
      </c>
      <c r="B113" s="220" t="s">
        <v>34</v>
      </c>
      <c r="C113" s="220" t="s">
        <v>42</v>
      </c>
      <c r="D113" s="227" t="s">
        <v>351</v>
      </c>
      <c r="E113" s="229" t="s">
        <v>74</v>
      </c>
      <c r="F113" s="214">
        <f t="shared" si="10"/>
        <v>10</v>
      </c>
      <c r="G113" s="214">
        <f t="shared" si="10"/>
        <v>10</v>
      </c>
    </row>
    <row r="114" spans="1:7" s="90" customFormat="1" ht="12.75">
      <c r="A114" s="204" t="s">
        <v>349</v>
      </c>
      <c r="B114" s="220" t="s">
        <v>34</v>
      </c>
      <c r="C114" s="220" t="s">
        <v>42</v>
      </c>
      <c r="D114" s="227" t="s">
        <v>351</v>
      </c>
      <c r="E114" s="212" t="s">
        <v>74</v>
      </c>
      <c r="F114" s="214">
        <v>10</v>
      </c>
      <c r="G114" s="214">
        <v>10</v>
      </c>
    </row>
    <row r="115" spans="1:7" s="90" customFormat="1" ht="26.25">
      <c r="A115" s="200" t="s">
        <v>92</v>
      </c>
      <c r="B115" s="230"/>
      <c r="C115" s="230"/>
      <c r="D115" s="230"/>
      <c r="E115" s="230"/>
      <c r="F115" s="203">
        <f>F116+F121+F128</f>
        <v>25</v>
      </c>
      <c r="G115" s="203">
        <f>G116+G121+G128</f>
        <v>35</v>
      </c>
    </row>
    <row r="116" spans="1:7" ht="12.75">
      <c r="A116" s="196" t="s">
        <v>353</v>
      </c>
      <c r="B116" s="197" t="s">
        <v>44</v>
      </c>
      <c r="C116" s="198" t="s">
        <v>29</v>
      </c>
      <c r="D116" s="198"/>
      <c r="E116" s="198"/>
      <c r="F116" s="199">
        <f>F117</f>
        <v>10</v>
      </c>
      <c r="G116" s="199">
        <f>G117</f>
        <v>10</v>
      </c>
    </row>
    <row r="117" spans="1:7" ht="26.25">
      <c r="A117" s="208" t="s">
        <v>251</v>
      </c>
      <c r="B117" s="205" t="s">
        <v>44</v>
      </c>
      <c r="C117" s="206" t="s">
        <v>29</v>
      </c>
      <c r="D117" s="206" t="s">
        <v>354</v>
      </c>
      <c r="E117" s="206" t="s">
        <v>72</v>
      </c>
      <c r="F117" s="207">
        <f aca="true" t="shared" si="11" ref="F117:G119">F118</f>
        <v>10</v>
      </c>
      <c r="G117" s="207">
        <f t="shared" si="11"/>
        <v>10</v>
      </c>
    </row>
    <row r="118" spans="1:7" ht="26.25">
      <c r="A118" s="208" t="s">
        <v>73</v>
      </c>
      <c r="B118" s="205" t="s">
        <v>44</v>
      </c>
      <c r="C118" s="206" t="s">
        <v>29</v>
      </c>
      <c r="D118" s="206" t="s">
        <v>354</v>
      </c>
      <c r="E118" s="206" t="s">
        <v>74</v>
      </c>
      <c r="F118" s="207">
        <f t="shared" si="11"/>
        <v>10</v>
      </c>
      <c r="G118" s="207">
        <f t="shared" si="11"/>
        <v>10</v>
      </c>
    </row>
    <row r="119" spans="1:7" ht="12.75">
      <c r="A119" s="208" t="s">
        <v>75</v>
      </c>
      <c r="B119" s="205" t="s">
        <v>44</v>
      </c>
      <c r="C119" s="206" t="s">
        <v>29</v>
      </c>
      <c r="D119" s="206" t="s">
        <v>354</v>
      </c>
      <c r="E119" s="206" t="s">
        <v>74</v>
      </c>
      <c r="F119" s="207">
        <f t="shared" si="11"/>
        <v>10</v>
      </c>
      <c r="G119" s="207">
        <f t="shared" si="11"/>
        <v>10</v>
      </c>
    </row>
    <row r="120" spans="1:7" ht="12.75">
      <c r="A120" s="208" t="s">
        <v>253</v>
      </c>
      <c r="B120" s="205" t="s">
        <v>44</v>
      </c>
      <c r="C120" s="206" t="s">
        <v>29</v>
      </c>
      <c r="D120" s="206" t="s">
        <v>354</v>
      </c>
      <c r="E120" s="206" t="s">
        <v>74</v>
      </c>
      <c r="F120" s="207">
        <v>10</v>
      </c>
      <c r="G120" s="207">
        <v>10</v>
      </c>
    </row>
    <row r="121" spans="1:7" ht="12.75">
      <c r="A121" s="231" t="s">
        <v>355</v>
      </c>
      <c r="B121" s="201" t="s">
        <v>44</v>
      </c>
      <c r="C121" s="201" t="s">
        <v>30</v>
      </c>
      <c r="D121" s="232"/>
      <c r="E121" s="232"/>
      <c r="F121" s="203">
        <f>F125</f>
        <v>5</v>
      </c>
      <c r="G121" s="203">
        <f>G125</f>
        <v>5</v>
      </c>
    </row>
    <row r="122" spans="1:7" ht="66">
      <c r="A122" s="233" t="s">
        <v>261</v>
      </c>
      <c r="B122" s="197" t="s">
        <v>44</v>
      </c>
      <c r="C122" s="197" t="s">
        <v>30</v>
      </c>
      <c r="D122" s="234">
        <v>7040200120</v>
      </c>
      <c r="E122" s="235">
        <v>200</v>
      </c>
      <c r="F122" s="199">
        <f aca="true" t="shared" si="12" ref="F122:G126">F123</f>
        <v>5</v>
      </c>
      <c r="G122" s="199">
        <f t="shared" si="12"/>
        <v>5</v>
      </c>
    </row>
    <row r="123" spans="1:7" ht="24">
      <c r="A123" s="236" t="s">
        <v>251</v>
      </c>
      <c r="B123" s="205" t="s">
        <v>44</v>
      </c>
      <c r="C123" s="205" t="s">
        <v>30</v>
      </c>
      <c r="D123" s="234">
        <v>7040200120</v>
      </c>
      <c r="E123" s="229" t="s">
        <v>72</v>
      </c>
      <c r="F123" s="207">
        <f t="shared" si="12"/>
        <v>5</v>
      </c>
      <c r="G123" s="207">
        <f t="shared" si="12"/>
        <v>5</v>
      </c>
    </row>
    <row r="124" spans="1:7" ht="26.25">
      <c r="A124" s="208" t="s">
        <v>73</v>
      </c>
      <c r="B124" s="205" t="s">
        <v>44</v>
      </c>
      <c r="C124" s="205" t="s">
        <v>30</v>
      </c>
      <c r="D124" s="234">
        <v>7040200120</v>
      </c>
      <c r="E124" s="229" t="s">
        <v>74</v>
      </c>
      <c r="F124" s="207">
        <f t="shared" si="12"/>
        <v>5</v>
      </c>
      <c r="G124" s="207">
        <f t="shared" si="12"/>
        <v>5</v>
      </c>
    </row>
    <row r="125" spans="1:7" ht="26.25">
      <c r="A125" s="208" t="s">
        <v>352</v>
      </c>
      <c r="B125" s="205" t="s">
        <v>44</v>
      </c>
      <c r="C125" s="205" t="s">
        <v>30</v>
      </c>
      <c r="D125" s="234">
        <v>7040200120</v>
      </c>
      <c r="E125" s="229" t="s">
        <v>74</v>
      </c>
      <c r="F125" s="207">
        <f t="shared" si="12"/>
        <v>5</v>
      </c>
      <c r="G125" s="207">
        <f t="shared" si="12"/>
        <v>5</v>
      </c>
    </row>
    <row r="126" spans="1:7" ht="12.75">
      <c r="A126" s="208" t="s">
        <v>80</v>
      </c>
      <c r="B126" s="205" t="s">
        <v>44</v>
      </c>
      <c r="C126" s="205" t="s">
        <v>30</v>
      </c>
      <c r="D126" s="234">
        <v>7040200120</v>
      </c>
      <c r="E126" s="229" t="s">
        <v>74</v>
      </c>
      <c r="F126" s="207">
        <f t="shared" si="12"/>
        <v>5</v>
      </c>
      <c r="G126" s="207">
        <f t="shared" si="12"/>
        <v>5</v>
      </c>
    </row>
    <row r="127" spans="1:7" ht="12.75">
      <c r="A127" s="208" t="s">
        <v>356</v>
      </c>
      <c r="B127" s="205" t="s">
        <v>44</v>
      </c>
      <c r="C127" s="205" t="s">
        <v>30</v>
      </c>
      <c r="D127" s="234">
        <v>7040200120</v>
      </c>
      <c r="E127" s="229" t="s">
        <v>74</v>
      </c>
      <c r="F127" s="207">
        <v>5</v>
      </c>
      <c r="G127" s="207">
        <v>5</v>
      </c>
    </row>
    <row r="128" spans="1:7" ht="12.75">
      <c r="A128" s="237" t="s">
        <v>93</v>
      </c>
      <c r="B128" s="201" t="s">
        <v>44</v>
      </c>
      <c r="C128" s="201" t="s">
        <v>32</v>
      </c>
      <c r="D128" s="201"/>
      <c r="E128" s="201"/>
      <c r="F128" s="203">
        <f>F129</f>
        <v>10</v>
      </c>
      <c r="G128" s="203">
        <f>G129</f>
        <v>20</v>
      </c>
    </row>
    <row r="129" spans="1:7" ht="26.25">
      <c r="A129" s="204" t="s">
        <v>69</v>
      </c>
      <c r="B129" s="212" t="s">
        <v>44</v>
      </c>
      <c r="C129" s="212" t="s">
        <v>32</v>
      </c>
      <c r="D129" s="197" t="s">
        <v>357</v>
      </c>
      <c r="E129" s="216">
        <v>200</v>
      </c>
      <c r="F129" s="207">
        <f aca="true" t="shared" si="13" ref="F129:G132">F130</f>
        <v>10</v>
      </c>
      <c r="G129" s="207">
        <f t="shared" si="13"/>
        <v>20</v>
      </c>
    </row>
    <row r="130" spans="1:7" ht="26.25">
      <c r="A130" s="215" t="s">
        <v>251</v>
      </c>
      <c r="B130" s="212" t="s">
        <v>44</v>
      </c>
      <c r="C130" s="212" t="s">
        <v>32</v>
      </c>
      <c r="D130" s="197" t="s">
        <v>357</v>
      </c>
      <c r="E130" s="216">
        <v>240</v>
      </c>
      <c r="F130" s="207">
        <f t="shared" si="13"/>
        <v>10</v>
      </c>
      <c r="G130" s="207">
        <f t="shared" si="13"/>
        <v>20</v>
      </c>
    </row>
    <row r="131" spans="1:7" ht="26.25">
      <c r="A131" s="204" t="s">
        <v>73</v>
      </c>
      <c r="B131" s="212" t="s">
        <v>44</v>
      </c>
      <c r="C131" s="212" t="s">
        <v>32</v>
      </c>
      <c r="D131" s="197" t="s">
        <v>357</v>
      </c>
      <c r="E131" s="212" t="s">
        <v>74</v>
      </c>
      <c r="F131" s="207">
        <f t="shared" si="13"/>
        <v>10</v>
      </c>
      <c r="G131" s="207">
        <f t="shared" si="13"/>
        <v>20</v>
      </c>
    </row>
    <row r="132" spans="1:7" ht="12.75">
      <c r="A132" s="208" t="s">
        <v>80</v>
      </c>
      <c r="B132" s="205" t="s">
        <v>44</v>
      </c>
      <c r="C132" s="205" t="s">
        <v>32</v>
      </c>
      <c r="D132" s="197" t="s">
        <v>357</v>
      </c>
      <c r="E132" s="205" t="s">
        <v>74</v>
      </c>
      <c r="F132" s="207">
        <f t="shared" si="13"/>
        <v>10</v>
      </c>
      <c r="G132" s="207">
        <f t="shared" si="13"/>
        <v>20</v>
      </c>
    </row>
    <row r="133" spans="1:7" ht="12.75">
      <c r="A133" s="208" t="s">
        <v>81</v>
      </c>
      <c r="B133" s="205" t="s">
        <v>44</v>
      </c>
      <c r="C133" s="205" t="s">
        <v>32</v>
      </c>
      <c r="D133" s="197" t="s">
        <v>357</v>
      </c>
      <c r="E133" s="205" t="s">
        <v>74</v>
      </c>
      <c r="F133" s="207">
        <v>10</v>
      </c>
      <c r="G133" s="207">
        <v>20</v>
      </c>
    </row>
    <row r="134" spans="1:7" ht="12.75">
      <c r="A134" s="231" t="s">
        <v>94</v>
      </c>
      <c r="B134" s="201" t="s">
        <v>45</v>
      </c>
      <c r="C134" s="201"/>
      <c r="D134" s="202"/>
      <c r="E134" s="202"/>
      <c r="F134" s="203">
        <f>F135</f>
        <v>75417.92</v>
      </c>
      <c r="G134" s="203">
        <f>G135</f>
        <v>1978.59</v>
      </c>
    </row>
    <row r="135" spans="1:7" ht="12.75">
      <c r="A135" s="196" t="s">
        <v>53</v>
      </c>
      <c r="B135" s="197" t="s">
        <v>45</v>
      </c>
      <c r="C135" s="197" t="s">
        <v>29</v>
      </c>
      <c r="D135" s="198"/>
      <c r="E135" s="198"/>
      <c r="F135" s="199">
        <f>F138+F136</f>
        <v>75417.92</v>
      </c>
      <c r="G135" s="199">
        <f>G138</f>
        <v>1978.59</v>
      </c>
    </row>
    <row r="136" spans="1:7" ht="26.25">
      <c r="A136" s="253" t="s">
        <v>358</v>
      </c>
      <c r="B136" s="324" t="s">
        <v>45</v>
      </c>
      <c r="C136" s="324" t="s">
        <v>29</v>
      </c>
      <c r="D136" s="229" t="s">
        <v>361</v>
      </c>
      <c r="E136" s="325" t="s">
        <v>72</v>
      </c>
      <c r="F136" s="199">
        <f>F137</f>
        <v>74047</v>
      </c>
      <c r="G136" s="199"/>
    </row>
    <row r="137" spans="1:7" ht="52.5">
      <c r="A137" s="323" t="s">
        <v>441</v>
      </c>
      <c r="B137" s="324" t="s">
        <v>45</v>
      </c>
      <c r="C137" s="324" t="s">
        <v>29</v>
      </c>
      <c r="D137" s="229" t="s">
        <v>361</v>
      </c>
      <c r="E137" s="325" t="s">
        <v>74</v>
      </c>
      <c r="F137" s="199">
        <v>74047</v>
      </c>
      <c r="G137" s="199">
        <v>0</v>
      </c>
    </row>
    <row r="138" spans="1:7" ht="26.25">
      <c r="A138" s="208" t="s">
        <v>358</v>
      </c>
      <c r="B138" s="205" t="s">
        <v>45</v>
      </c>
      <c r="C138" s="205" t="s">
        <v>29</v>
      </c>
      <c r="D138" s="205" t="s">
        <v>359</v>
      </c>
      <c r="E138" s="205"/>
      <c r="F138" s="207">
        <f>F139+F142</f>
        <v>1370.92</v>
      </c>
      <c r="G138" s="207">
        <f>G139+G142</f>
        <v>1978.59</v>
      </c>
    </row>
    <row r="139" spans="1:7" ht="52.5">
      <c r="A139" s="208" t="s">
        <v>360</v>
      </c>
      <c r="B139" s="205" t="s">
        <v>45</v>
      </c>
      <c r="C139" s="205" t="s">
        <v>29</v>
      </c>
      <c r="D139" s="205" t="s">
        <v>361</v>
      </c>
      <c r="E139" s="205" t="s">
        <v>95</v>
      </c>
      <c r="F139" s="207">
        <f>F140</f>
        <v>1170.92</v>
      </c>
      <c r="G139" s="207">
        <f>G140</f>
        <v>1542.6799999999998</v>
      </c>
    </row>
    <row r="140" spans="1:7" ht="12.75">
      <c r="A140" s="208" t="s">
        <v>362</v>
      </c>
      <c r="B140" s="205" t="s">
        <v>45</v>
      </c>
      <c r="C140" s="205" t="s">
        <v>29</v>
      </c>
      <c r="D140" s="205" t="s">
        <v>361</v>
      </c>
      <c r="E140" s="205" t="s">
        <v>95</v>
      </c>
      <c r="F140" s="207">
        <f>F141</f>
        <v>1170.92</v>
      </c>
      <c r="G140" s="207">
        <f>G141</f>
        <v>1542.6799999999998</v>
      </c>
    </row>
    <row r="141" spans="1:7" ht="26.25">
      <c r="A141" s="208" t="s">
        <v>363</v>
      </c>
      <c r="B141" s="205" t="s">
        <v>45</v>
      </c>
      <c r="C141" s="205" t="s">
        <v>29</v>
      </c>
      <c r="D141" s="205" t="s">
        <v>361</v>
      </c>
      <c r="E141" s="205" t="s">
        <v>95</v>
      </c>
      <c r="F141" s="207">
        <f>1000+47.1+45.4+78.42</f>
        <v>1170.92</v>
      </c>
      <c r="G141" s="207">
        <f>1173.76+42-0.7+202.6+46.6+78.42</f>
        <v>1542.6799999999998</v>
      </c>
    </row>
    <row r="142" spans="1:7" ht="12.75">
      <c r="A142" s="208" t="s">
        <v>364</v>
      </c>
      <c r="B142" s="205" t="s">
        <v>45</v>
      </c>
      <c r="C142" s="205" t="s">
        <v>29</v>
      </c>
      <c r="D142" s="197" t="s">
        <v>365</v>
      </c>
      <c r="E142" s="205"/>
      <c r="F142" s="207">
        <f aca="true" t="shared" si="14" ref="F142:G144">F143</f>
        <v>200</v>
      </c>
      <c r="G142" s="207">
        <f t="shared" si="14"/>
        <v>435.91</v>
      </c>
    </row>
    <row r="143" spans="1:7" ht="52.5">
      <c r="A143" s="208" t="s">
        <v>360</v>
      </c>
      <c r="B143" s="205" t="s">
        <v>45</v>
      </c>
      <c r="C143" s="205" t="s">
        <v>29</v>
      </c>
      <c r="D143" s="197" t="s">
        <v>365</v>
      </c>
      <c r="E143" s="205" t="s">
        <v>95</v>
      </c>
      <c r="F143" s="207">
        <f t="shared" si="14"/>
        <v>200</v>
      </c>
      <c r="G143" s="207">
        <f t="shared" si="14"/>
        <v>435.91</v>
      </c>
    </row>
    <row r="144" spans="1:7" ht="12.75">
      <c r="A144" s="208" t="s">
        <v>362</v>
      </c>
      <c r="B144" s="205" t="s">
        <v>45</v>
      </c>
      <c r="C144" s="205" t="s">
        <v>29</v>
      </c>
      <c r="D144" s="197" t="s">
        <v>365</v>
      </c>
      <c r="E144" s="205" t="s">
        <v>95</v>
      </c>
      <c r="F144" s="207">
        <f t="shared" si="14"/>
        <v>200</v>
      </c>
      <c r="G144" s="207">
        <f t="shared" si="14"/>
        <v>435.91</v>
      </c>
    </row>
    <row r="145" spans="1:7" ht="26.25">
      <c r="A145" s="208" t="s">
        <v>363</v>
      </c>
      <c r="B145" s="205" t="s">
        <v>45</v>
      </c>
      <c r="C145" s="205" t="s">
        <v>29</v>
      </c>
      <c r="D145" s="197" t="s">
        <v>365</v>
      </c>
      <c r="E145" s="205" t="s">
        <v>95</v>
      </c>
      <c r="F145" s="207">
        <v>200</v>
      </c>
      <c r="G145" s="207">
        <v>435.91</v>
      </c>
    </row>
    <row r="146" spans="1:7" ht="12.75">
      <c r="A146" s="238" t="s">
        <v>366</v>
      </c>
      <c r="B146" s="239" t="s">
        <v>35</v>
      </c>
      <c r="C146" s="239" t="s">
        <v>48</v>
      </c>
      <c r="D146" s="201"/>
      <c r="E146" s="239"/>
      <c r="F146" s="240">
        <f>F150+F151</f>
        <v>6.5</v>
      </c>
      <c r="G146" s="240">
        <f>G150+G151</f>
        <v>6.5</v>
      </c>
    </row>
    <row r="147" spans="1:7" ht="26.25">
      <c r="A147" s="208" t="s">
        <v>367</v>
      </c>
      <c r="B147" s="205" t="s">
        <v>35</v>
      </c>
      <c r="C147" s="205" t="s">
        <v>44</v>
      </c>
      <c r="D147" s="197"/>
      <c r="E147" s="205"/>
      <c r="F147" s="207"/>
      <c r="G147" s="207"/>
    </row>
    <row r="148" spans="1:7" ht="26.25">
      <c r="A148" s="204" t="s">
        <v>69</v>
      </c>
      <c r="B148" s="205" t="s">
        <v>35</v>
      </c>
      <c r="C148" s="205" t="s">
        <v>44</v>
      </c>
      <c r="D148" s="197" t="s">
        <v>368</v>
      </c>
      <c r="E148" s="205"/>
      <c r="F148" s="207"/>
      <c r="G148" s="207"/>
    </row>
    <row r="149" spans="1:7" ht="26.25">
      <c r="A149" s="204" t="s">
        <v>251</v>
      </c>
      <c r="B149" s="205" t="s">
        <v>35</v>
      </c>
      <c r="C149" s="205" t="s">
        <v>44</v>
      </c>
      <c r="D149" s="197" t="s">
        <v>368</v>
      </c>
      <c r="E149" s="205"/>
      <c r="F149" s="207"/>
      <c r="G149" s="207"/>
    </row>
    <row r="150" spans="1:7" ht="26.25">
      <c r="A150" s="208" t="s">
        <v>73</v>
      </c>
      <c r="B150" s="205" t="s">
        <v>35</v>
      </c>
      <c r="C150" s="205" t="s">
        <v>44</v>
      </c>
      <c r="D150" s="197" t="s">
        <v>368</v>
      </c>
      <c r="E150" s="205" t="s">
        <v>74</v>
      </c>
      <c r="F150" s="207">
        <v>1.5</v>
      </c>
      <c r="G150" s="207">
        <v>1.5</v>
      </c>
    </row>
    <row r="151" spans="1:7" ht="26.25">
      <c r="A151" s="208" t="s">
        <v>315</v>
      </c>
      <c r="B151" s="205" t="s">
        <v>35</v>
      </c>
      <c r="C151" s="205" t="s">
        <v>44</v>
      </c>
      <c r="D151" s="197" t="s">
        <v>368</v>
      </c>
      <c r="E151" s="205" t="s">
        <v>96</v>
      </c>
      <c r="F151" s="207">
        <f>F152</f>
        <v>5</v>
      </c>
      <c r="G151" s="207">
        <f>G152</f>
        <v>5</v>
      </c>
    </row>
    <row r="152" spans="1:7" ht="12.75">
      <c r="A152" s="208" t="s">
        <v>316</v>
      </c>
      <c r="B152" s="205" t="s">
        <v>35</v>
      </c>
      <c r="C152" s="205" t="s">
        <v>44</v>
      </c>
      <c r="D152" s="197" t="s">
        <v>368</v>
      </c>
      <c r="E152" s="205" t="s">
        <v>317</v>
      </c>
      <c r="F152" s="207">
        <v>5</v>
      </c>
      <c r="G152" s="207">
        <v>5</v>
      </c>
    </row>
    <row r="153" spans="1:7" ht="26.25">
      <c r="A153" s="231" t="s">
        <v>171</v>
      </c>
      <c r="B153" s="201" t="s">
        <v>172</v>
      </c>
      <c r="C153" s="201"/>
      <c r="D153" s="239" t="s">
        <v>369</v>
      </c>
      <c r="E153" s="201"/>
      <c r="F153" s="203">
        <f>F154</f>
        <v>3.8</v>
      </c>
      <c r="G153" s="203">
        <f>G154</f>
        <v>3.8</v>
      </c>
    </row>
    <row r="154" spans="1:7" ht="26.25">
      <c r="A154" s="208" t="s">
        <v>206</v>
      </c>
      <c r="B154" s="205" t="s">
        <v>172</v>
      </c>
      <c r="C154" s="205" t="s">
        <v>29</v>
      </c>
      <c r="D154" s="205" t="s">
        <v>370</v>
      </c>
      <c r="E154" s="197"/>
      <c r="F154" s="241">
        <f>F155</f>
        <v>3.8</v>
      </c>
      <c r="G154" s="241">
        <f>G155</f>
        <v>3.8</v>
      </c>
    </row>
    <row r="155" spans="1:7" ht="12.75">
      <c r="A155" s="242" t="s">
        <v>207</v>
      </c>
      <c r="B155" s="205" t="s">
        <v>172</v>
      </c>
      <c r="C155" s="205" t="s">
        <v>29</v>
      </c>
      <c r="D155" s="205" t="s">
        <v>371</v>
      </c>
      <c r="E155" s="197"/>
      <c r="F155" s="241">
        <f>F158</f>
        <v>3.8</v>
      </c>
      <c r="G155" s="241">
        <f>G158</f>
        <v>3.8</v>
      </c>
    </row>
    <row r="156" spans="1:7" ht="26.25">
      <c r="A156" s="208" t="s">
        <v>372</v>
      </c>
      <c r="B156" s="205" t="s">
        <v>172</v>
      </c>
      <c r="C156" s="205" t="s">
        <v>29</v>
      </c>
      <c r="D156" s="205" t="s">
        <v>371</v>
      </c>
      <c r="E156" s="205" t="s">
        <v>373</v>
      </c>
      <c r="F156" s="241">
        <f>F158</f>
        <v>3.8</v>
      </c>
      <c r="G156" s="241">
        <f>G158</f>
        <v>3.8</v>
      </c>
    </row>
    <row r="157" spans="1:7" ht="26.25">
      <c r="A157" s="208" t="s">
        <v>374</v>
      </c>
      <c r="B157" s="205" t="s">
        <v>172</v>
      </c>
      <c r="C157" s="205" t="s">
        <v>29</v>
      </c>
      <c r="D157" s="205" t="s">
        <v>371</v>
      </c>
      <c r="E157" s="205" t="s">
        <v>375</v>
      </c>
      <c r="F157" s="241" t="s">
        <v>310</v>
      </c>
      <c r="G157" s="241" t="s">
        <v>310</v>
      </c>
    </row>
    <row r="158" spans="1:7" ht="12.75">
      <c r="A158" s="208" t="s">
        <v>79</v>
      </c>
      <c r="B158" s="205" t="s">
        <v>172</v>
      </c>
      <c r="C158" s="205" t="s">
        <v>29</v>
      </c>
      <c r="D158" s="205" t="s">
        <v>371</v>
      </c>
      <c r="E158" s="205" t="s">
        <v>375</v>
      </c>
      <c r="F158" s="241">
        <f>F159</f>
        <v>3.8</v>
      </c>
      <c r="G158" s="241">
        <f>G159</f>
        <v>3.8</v>
      </c>
    </row>
    <row r="159" spans="1:7" ht="26.25">
      <c r="A159" s="208" t="s">
        <v>372</v>
      </c>
      <c r="B159" s="205" t="s">
        <v>172</v>
      </c>
      <c r="C159" s="205" t="s">
        <v>29</v>
      </c>
      <c r="D159" s="205" t="s">
        <v>371</v>
      </c>
      <c r="E159" s="205" t="s">
        <v>375</v>
      </c>
      <c r="F159" s="241">
        <f>F160</f>
        <v>3.8</v>
      </c>
      <c r="G159" s="241">
        <f>G160</f>
        <v>3.8</v>
      </c>
    </row>
    <row r="160" spans="1:7" ht="12.75">
      <c r="A160" s="208" t="s">
        <v>173</v>
      </c>
      <c r="B160" s="205" t="s">
        <v>172</v>
      </c>
      <c r="C160" s="205" t="s">
        <v>29</v>
      </c>
      <c r="D160" s="205" t="s">
        <v>371</v>
      </c>
      <c r="E160" s="205" t="s">
        <v>375</v>
      </c>
      <c r="F160" s="241">
        <v>3.8</v>
      </c>
      <c r="G160" s="241">
        <v>3.8</v>
      </c>
    </row>
    <row r="161" spans="1:7" ht="62.25">
      <c r="A161" s="105" t="s">
        <v>376</v>
      </c>
      <c r="B161" s="128" t="s">
        <v>38</v>
      </c>
      <c r="C161" s="128" t="s">
        <v>32</v>
      </c>
      <c r="D161" s="128"/>
      <c r="E161" s="128"/>
      <c r="F161" s="140" t="str">
        <f aca="true" t="shared" si="15" ref="F161:G166">F162</f>
        <v>5</v>
      </c>
      <c r="G161" s="140" t="str">
        <f t="shared" si="15"/>
        <v>5,00</v>
      </c>
    </row>
    <row r="162" spans="1:7" ht="15">
      <c r="A162" s="243" t="s">
        <v>79</v>
      </c>
      <c r="B162" s="244" t="s">
        <v>38</v>
      </c>
      <c r="C162" s="244" t="s">
        <v>32</v>
      </c>
      <c r="D162" s="244"/>
      <c r="E162" s="245"/>
      <c r="F162" s="139" t="str">
        <f t="shared" si="15"/>
        <v>5</v>
      </c>
      <c r="G162" s="139" t="str">
        <f t="shared" si="15"/>
        <v>5,00</v>
      </c>
    </row>
    <row r="163" spans="1:7" ht="15">
      <c r="A163" s="246" t="s">
        <v>377</v>
      </c>
      <c r="B163" s="247" t="s">
        <v>38</v>
      </c>
      <c r="C163" s="247" t="s">
        <v>32</v>
      </c>
      <c r="D163" s="247" t="s">
        <v>442</v>
      </c>
      <c r="E163" s="247"/>
      <c r="F163" s="139" t="str">
        <f t="shared" si="15"/>
        <v>5</v>
      </c>
      <c r="G163" s="139" t="str">
        <f t="shared" si="15"/>
        <v>5,00</v>
      </c>
    </row>
    <row r="164" spans="1:7" ht="46.5">
      <c r="A164" s="248" t="s">
        <v>378</v>
      </c>
      <c r="B164" s="247" t="s">
        <v>38</v>
      </c>
      <c r="C164" s="247" t="s">
        <v>32</v>
      </c>
      <c r="D164" s="247" t="s">
        <v>442</v>
      </c>
      <c r="E164" s="247"/>
      <c r="F164" s="139" t="str">
        <f t="shared" si="15"/>
        <v>5</v>
      </c>
      <c r="G164" s="139" t="str">
        <f t="shared" si="15"/>
        <v>5,00</v>
      </c>
    </row>
    <row r="165" spans="1:7" ht="30.75">
      <c r="A165" s="248" t="s">
        <v>379</v>
      </c>
      <c r="B165" s="247" t="s">
        <v>38</v>
      </c>
      <c r="C165" s="247" t="s">
        <v>32</v>
      </c>
      <c r="D165" s="247" t="s">
        <v>442</v>
      </c>
      <c r="E165" s="247" t="s">
        <v>444</v>
      </c>
      <c r="F165" s="141" t="str">
        <f t="shared" si="15"/>
        <v>5</v>
      </c>
      <c r="G165" s="141" t="str">
        <f t="shared" si="15"/>
        <v>5,00</v>
      </c>
    </row>
    <row r="166" spans="1:7" ht="15">
      <c r="A166" s="248" t="s">
        <v>79</v>
      </c>
      <c r="B166" s="247" t="s">
        <v>38</v>
      </c>
      <c r="C166" s="247" t="s">
        <v>32</v>
      </c>
      <c r="D166" s="247" t="s">
        <v>442</v>
      </c>
      <c r="E166" s="247" t="s">
        <v>443</v>
      </c>
      <c r="F166" s="141" t="str">
        <f t="shared" si="15"/>
        <v>5</v>
      </c>
      <c r="G166" s="141" t="str">
        <f t="shared" si="15"/>
        <v>5,00</v>
      </c>
    </row>
    <row r="167" spans="1:7" ht="46.5">
      <c r="A167" s="248" t="s">
        <v>378</v>
      </c>
      <c r="B167" s="247" t="s">
        <v>38</v>
      </c>
      <c r="C167" s="247" t="s">
        <v>32</v>
      </c>
      <c r="D167" s="247" t="s">
        <v>442</v>
      </c>
      <c r="E167" s="247" t="s">
        <v>443</v>
      </c>
      <c r="F167" s="125" t="s">
        <v>478</v>
      </c>
      <c r="G167" s="125" t="s">
        <v>279</v>
      </c>
    </row>
    <row r="168" spans="1:6" ht="15">
      <c r="A168" s="186"/>
      <c r="B168" s="187"/>
      <c r="C168" s="187"/>
      <c r="D168" s="187"/>
      <c r="E168" s="187"/>
      <c r="F168" s="249"/>
    </row>
    <row r="169" spans="1:6" ht="15">
      <c r="A169" s="186"/>
      <c r="B169" s="187"/>
      <c r="C169" s="187"/>
      <c r="D169" s="187"/>
      <c r="E169" s="187"/>
      <c r="F169" s="249"/>
    </row>
    <row r="170" spans="1:6" ht="30.75">
      <c r="A170" s="186" t="s">
        <v>380</v>
      </c>
      <c r="B170" s="187"/>
      <c r="C170" s="187"/>
      <c r="D170" s="187" t="s">
        <v>19</v>
      </c>
      <c r="E170" s="187"/>
      <c r="F170" s="249"/>
    </row>
  </sheetData>
  <sheetProtection/>
  <mergeCells count="3">
    <mergeCell ref="A3:F5"/>
    <mergeCell ref="D1:F1"/>
    <mergeCell ref="D2:F2"/>
  </mergeCells>
  <printOptions/>
  <pageMargins left="0.2" right="0.19" top="0.34" bottom="0.34" header="0.18" footer="0.23"/>
  <pageSetup horizontalDpi="600" verticalDpi="600" orientation="portrait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C00000"/>
  </sheetPr>
  <dimension ref="A1:G176"/>
  <sheetViews>
    <sheetView zoomScalePageLayoutView="0" workbookViewId="0" topLeftCell="A1">
      <selection activeCell="A1" sqref="A1:F176"/>
    </sheetView>
  </sheetViews>
  <sheetFormatPr defaultColWidth="9.00390625" defaultRowHeight="12.75"/>
  <cols>
    <col min="1" max="1" width="48.875" style="0" customWidth="1"/>
    <col min="2" max="2" width="7.50390625" style="0" customWidth="1"/>
    <col min="3" max="3" width="7.625" style="0" customWidth="1"/>
    <col min="4" max="4" width="12.50390625" style="0" customWidth="1"/>
    <col min="5" max="5" width="9.00390625" style="0" customWidth="1"/>
    <col min="6" max="6" width="12.50390625" style="0" customWidth="1"/>
  </cols>
  <sheetData>
    <row r="1" spans="2:6" ht="29.25" customHeight="1">
      <c r="B1" s="143"/>
      <c r="C1" s="403" t="s">
        <v>503</v>
      </c>
      <c r="D1" s="403"/>
      <c r="E1" s="403"/>
      <c r="F1" s="403"/>
    </row>
    <row r="2" spans="1:6" ht="30.75" customHeight="1">
      <c r="A2" s="23"/>
      <c r="B2" s="146"/>
      <c r="C2" s="403" t="s">
        <v>386</v>
      </c>
      <c r="D2" s="403"/>
      <c r="E2" s="403"/>
      <c r="F2" s="403"/>
    </row>
    <row r="3" spans="1:5" ht="4.5" customHeight="1">
      <c r="A3" s="23"/>
      <c r="B3" s="22"/>
      <c r="C3" s="22"/>
      <c r="D3" s="22"/>
      <c r="E3" s="22"/>
    </row>
    <row r="4" spans="1:6" ht="12.75" customHeight="1">
      <c r="A4" s="400" t="s">
        <v>489</v>
      </c>
      <c r="B4" s="400"/>
      <c r="C4" s="400"/>
      <c r="D4" s="400"/>
      <c r="E4" s="400"/>
      <c r="F4" s="400"/>
    </row>
    <row r="5" spans="1:6" ht="22.5" customHeight="1">
      <c r="A5" s="400"/>
      <c r="B5" s="400"/>
      <c r="C5" s="400"/>
      <c r="D5" s="400"/>
      <c r="E5" s="400"/>
      <c r="F5" s="400"/>
    </row>
    <row r="6" spans="1:6" ht="12.75">
      <c r="A6" s="400"/>
      <c r="B6" s="400"/>
      <c r="C6" s="400"/>
      <c r="D6" s="400"/>
      <c r="E6" s="400"/>
      <c r="F6" s="400"/>
    </row>
    <row r="7" spans="1:6" s="90" customFormat="1" ht="12.75">
      <c r="A7" s="185"/>
      <c r="B7" s="185"/>
      <c r="C7" s="185"/>
      <c r="D7" s="185"/>
      <c r="E7" s="185"/>
      <c r="F7" s="185"/>
    </row>
    <row r="8" spans="1:6" s="90" customFormat="1" ht="44.25" customHeight="1">
      <c r="A8" s="188" t="s">
        <v>6</v>
      </c>
      <c r="B8" s="189" t="s">
        <v>26</v>
      </c>
      <c r="C8" s="189" t="s">
        <v>55</v>
      </c>
      <c r="D8" s="190" t="s">
        <v>56</v>
      </c>
      <c r="E8" s="189" t="s">
        <v>57</v>
      </c>
      <c r="F8" s="191" t="s">
        <v>385</v>
      </c>
    </row>
    <row r="9" spans="1:7" s="90" customFormat="1" ht="76.5" customHeight="1">
      <c r="A9" s="192" t="s">
        <v>298</v>
      </c>
      <c r="B9" s="193"/>
      <c r="C9" s="193"/>
      <c r="D9" s="193"/>
      <c r="E9" s="194"/>
      <c r="F9" s="352">
        <f>F10+F71+F97+F121+F140+F159+F167+F81+F152</f>
        <v>34200.003923000004</v>
      </c>
      <c r="G9" s="326"/>
    </row>
    <row r="10" spans="1:6" s="90" customFormat="1" ht="21.75" customHeight="1">
      <c r="A10" s="196" t="s">
        <v>58</v>
      </c>
      <c r="B10" s="197" t="s">
        <v>29</v>
      </c>
      <c r="C10" s="198"/>
      <c r="D10" s="198"/>
      <c r="E10" s="198"/>
      <c r="F10" s="199">
        <f>F11+F21+F30+F50+F59+F64</f>
        <v>3881.595523</v>
      </c>
    </row>
    <row r="11" spans="1:6" s="90" customFormat="1" ht="39.75" customHeight="1">
      <c r="A11" s="200" t="s">
        <v>59</v>
      </c>
      <c r="B11" s="201" t="s">
        <v>29</v>
      </c>
      <c r="C11" s="201" t="s">
        <v>30</v>
      </c>
      <c r="D11" s="202"/>
      <c r="E11" s="202"/>
      <c r="F11" s="203">
        <f>F12</f>
        <v>601.480383</v>
      </c>
    </row>
    <row r="12" spans="1:6" s="90" customFormat="1" ht="45" customHeight="1">
      <c r="A12" s="204" t="s">
        <v>60</v>
      </c>
      <c r="B12" s="205" t="s">
        <v>29</v>
      </c>
      <c r="C12" s="205" t="s">
        <v>30</v>
      </c>
      <c r="D12" s="205" t="s">
        <v>299</v>
      </c>
      <c r="E12" s="206"/>
      <c r="F12" s="207">
        <f>F13</f>
        <v>601.480383</v>
      </c>
    </row>
    <row r="13" spans="1:6" s="90" customFormat="1" ht="12.75">
      <c r="A13" s="208" t="s">
        <v>61</v>
      </c>
      <c r="B13" s="205" t="s">
        <v>29</v>
      </c>
      <c r="C13" s="205" t="s">
        <v>30</v>
      </c>
      <c r="D13" s="205" t="s">
        <v>300</v>
      </c>
      <c r="E13" s="206"/>
      <c r="F13" s="207">
        <f>F14</f>
        <v>601.480383</v>
      </c>
    </row>
    <row r="14" spans="1:6" s="90" customFormat="1" ht="58.5" customHeight="1">
      <c r="A14" s="204" t="s">
        <v>301</v>
      </c>
      <c r="B14" s="205" t="s">
        <v>29</v>
      </c>
      <c r="C14" s="205" t="s">
        <v>30</v>
      </c>
      <c r="D14" s="205" t="s">
        <v>300</v>
      </c>
      <c r="E14" s="205" t="s">
        <v>62</v>
      </c>
      <c r="F14" s="207">
        <f>F17</f>
        <v>601.480383</v>
      </c>
    </row>
    <row r="15" spans="1:6" s="90" customFormat="1" ht="38.25" customHeight="1">
      <c r="A15" s="204" t="s">
        <v>302</v>
      </c>
      <c r="B15" s="205" t="s">
        <v>29</v>
      </c>
      <c r="C15" s="205" t="s">
        <v>30</v>
      </c>
      <c r="D15" s="205" t="s">
        <v>303</v>
      </c>
      <c r="E15" s="205" t="s">
        <v>78</v>
      </c>
      <c r="F15" s="207">
        <f>F16</f>
        <v>601.480383</v>
      </c>
    </row>
    <row r="16" spans="1:6" s="90" customFormat="1" ht="30.75" customHeight="1">
      <c r="A16" s="204" t="s">
        <v>304</v>
      </c>
      <c r="B16" s="205" t="s">
        <v>29</v>
      </c>
      <c r="C16" s="205" t="s">
        <v>30</v>
      </c>
      <c r="D16" s="205" t="s">
        <v>303</v>
      </c>
      <c r="E16" s="205" t="s">
        <v>63</v>
      </c>
      <c r="F16" s="207">
        <f>F17</f>
        <v>601.480383</v>
      </c>
    </row>
    <row r="17" spans="1:6" s="90" customFormat="1" ht="33.75" customHeight="1">
      <c r="A17" s="208" t="s">
        <v>305</v>
      </c>
      <c r="B17" s="205" t="s">
        <v>29</v>
      </c>
      <c r="C17" s="205" t="s">
        <v>30</v>
      </c>
      <c r="D17" s="205" t="s">
        <v>303</v>
      </c>
      <c r="E17" s="205" t="s">
        <v>306</v>
      </c>
      <c r="F17" s="207">
        <f>F18</f>
        <v>601.480383</v>
      </c>
    </row>
    <row r="18" spans="1:6" s="90" customFormat="1" ht="36" customHeight="1">
      <c r="A18" s="208" t="s">
        <v>65</v>
      </c>
      <c r="B18" s="205" t="s">
        <v>29</v>
      </c>
      <c r="C18" s="205" t="s">
        <v>30</v>
      </c>
      <c r="D18" s="205" t="s">
        <v>303</v>
      </c>
      <c r="E18" s="205" t="s">
        <v>63</v>
      </c>
      <c r="F18" s="207">
        <f>F19+F20</f>
        <v>601.480383</v>
      </c>
    </row>
    <row r="19" spans="1:6" s="90" customFormat="1" ht="30.75" customHeight="1">
      <c r="A19" s="208" t="s">
        <v>66</v>
      </c>
      <c r="B19" s="205" t="s">
        <v>29</v>
      </c>
      <c r="C19" s="205" t="s">
        <v>30</v>
      </c>
      <c r="D19" s="205" t="s">
        <v>303</v>
      </c>
      <c r="E19" s="205" t="s">
        <v>63</v>
      </c>
      <c r="F19" s="207">
        <f>54.349*8.5</f>
        <v>461.9665</v>
      </c>
    </row>
    <row r="20" spans="1:6" s="90" customFormat="1" ht="12.75">
      <c r="A20" s="204" t="s">
        <v>307</v>
      </c>
      <c r="B20" s="205" t="s">
        <v>29</v>
      </c>
      <c r="C20" s="205" t="s">
        <v>30</v>
      </c>
      <c r="D20" s="205" t="s">
        <v>303</v>
      </c>
      <c r="E20" s="205" t="s">
        <v>306</v>
      </c>
      <c r="F20" s="207">
        <f>F19*30.2%</f>
        <v>139.513883</v>
      </c>
    </row>
    <row r="21" spans="1:6" s="90" customFormat="1" ht="52.5">
      <c r="A21" s="200" t="s">
        <v>67</v>
      </c>
      <c r="B21" s="209" t="s">
        <v>29</v>
      </c>
      <c r="C21" s="209" t="s">
        <v>32</v>
      </c>
      <c r="D21" s="210"/>
      <c r="E21" s="210"/>
      <c r="F21" s="211">
        <f aca="true" t="shared" si="0" ref="F21:F28">F22</f>
        <v>5</v>
      </c>
    </row>
    <row r="22" spans="1:6" s="90" customFormat="1" ht="39">
      <c r="A22" s="204" t="s">
        <v>60</v>
      </c>
      <c r="B22" s="212" t="s">
        <v>29</v>
      </c>
      <c r="C22" s="212" t="s">
        <v>32</v>
      </c>
      <c r="D22" s="212" t="s">
        <v>308</v>
      </c>
      <c r="E22" s="213"/>
      <c r="F22" s="214">
        <f t="shared" si="0"/>
        <v>5</v>
      </c>
    </row>
    <row r="23" spans="1:6" s="90" customFormat="1" ht="15" customHeight="1">
      <c r="A23" s="204" t="s">
        <v>68</v>
      </c>
      <c r="B23" s="212" t="s">
        <v>29</v>
      </c>
      <c r="C23" s="212" t="s">
        <v>32</v>
      </c>
      <c r="D23" s="212" t="s">
        <v>308</v>
      </c>
      <c r="E23" s="212"/>
      <c r="F23" s="214">
        <f t="shared" si="0"/>
        <v>5</v>
      </c>
    </row>
    <row r="24" spans="1:6" s="90" customFormat="1" ht="12.75">
      <c r="A24" s="204" t="s">
        <v>68</v>
      </c>
      <c r="B24" s="212" t="s">
        <v>29</v>
      </c>
      <c r="C24" s="212" t="s">
        <v>32</v>
      </c>
      <c r="D24" s="212" t="s">
        <v>309</v>
      </c>
      <c r="E24" s="212"/>
      <c r="F24" s="214">
        <f t="shared" si="0"/>
        <v>5</v>
      </c>
    </row>
    <row r="25" spans="1:6" s="90" customFormat="1" ht="12.75">
      <c r="A25" s="204" t="s">
        <v>69</v>
      </c>
      <c r="B25" s="212" t="s">
        <v>29</v>
      </c>
      <c r="C25" s="212" t="s">
        <v>32</v>
      </c>
      <c r="D25" s="212" t="s">
        <v>309</v>
      </c>
      <c r="E25" s="212" t="s">
        <v>70</v>
      </c>
      <c r="F25" s="214">
        <f t="shared" si="0"/>
        <v>5</v>
      </c>
    </row>
    <row r="26" spans="1:6" s="90" customFormat="1" ht="26.25">
      <c r="A26" s="204" t="s">
        <v>251</v>
      </c>
      <c r="B26" s="212" t="s">
        <v>29</v>
      </c>
      <c r="C26" s="212" t="s">
        <v>32</v>
      </c>
      <c r="D26" s="212" t="s">
        <v>309</v>
      </c>
      <c r="E26" s="212" t="s">
        <v>72</v>
      </c>
      <c r="F26" s="214">
        <f t="shared" si="0"/>
        <v>5</v>
      </c>
    </row>
    <row r="27" spans="1:6" s="90" customFormat="1" ht="26.25">
      <c r="A27" s="204" t="s">
        <v>73</v>
      </c>
      <c r="B27" s="212" t="s">
        <v>29</v>
      </c>
      <c r="C27" s="212" t="s">
        <v>32</v>
      </c>
      <c r="D27" s="212" t="s">
        <v>309</v>
      </c>
      <c r="E27" s="212" t="s">
        <v>74</v>
      </c>
      <c r="F27" s="214">
        <f t="shared" si="0"/>
        <v>5</v>
      </c>
    </row>
    <row r="28" spans="1:6" s="90" customFormat="1" ht="12.75">
      <c r="A28" s="204" t="s">
        <v>252</v>
      </c>
      <c r="B28" s="212" t="s">
        <v>29</v>
      </c>
      <c r="C28" s="212" t="s">
        <v>32</v>
      </c>
      <c r="D28" s="212" t="s">
        <v>309</v>
      </c>
      <c r="E28" s="212" t="s">
        <v>74</v>
      </c>
      <c r="F28" s="214">
        <f t="shared" si="0"/>
        <v>5</v>
      </c>
    </row>
    <row r="29" spans="1:6" s="90" customFormat="1" ht="12.75">
      <c r="A29" s="204" t="s">
        <v>253</v>
      </c>
      <c r="B29" s="212" t="s">
        <v>29</v>
      </c>
      <c r="C29" s="212" t="s">
        <v>32</v>
      </c>
      <c r="D29" s="212" t="s">
        <v>309</v>
      </c>
      <c r="E29" s="212" t="s">
        <v>74</v>
      </c>
      <c r="F29" s="214">
        <v>5</v>
      </c>
    </row>
    <row r="30" spans="1:6" s="90" customFormat="1" ht="52.5">
      <c r="A30" s="200" t="s">
        <v>76</v>
      </c>
      <c r="B30" s="209" t="s">
        <v>29</v>
      </c>
      <c r="C30" s="209" t="s">
        <v>34</v>
      </c>
      <c r="D30" s="210"/>
      <c r="E30" s="210"/>
      <c r="F30" s="211">
        <f>F31</f>
        <v>2300.642892</v>
      </c>
    </row>
    <row r="31" spans="1:6" s="90" customFormat="1" ht="39">
      <c r="A31" s="204" t="s">
        <v>60</v>
      </c>
      <c r="B31" s="212" t="s">
        <v>29</v>
      </c>
      <c r="C31" s="212" t="s">
        <v>34</v>
      </c>
      <c r="D31" s="212" t="s">
        <v>311</v>
      </c>
      <c r="E31" s="213"/>
      <c r="F31" s="214">
        <f>F32</f>
        <v>2300.642892</v>
      </c>
    </row>
    <row r="32" spans="1:6" s="90" customFormat="1" ht="12.75">
      <c r="A32" s="204" t="s">
        <v>68</v>
      </c>
      <c r="B32" s="212" t="s">
        <v>29</v>
      </c>
      <c r="C32" s="212" t="s">
        <v>34</v>
      </c>
      <c r="D32" s="212" t="s">
        <v>311</v>
      </c>
      <c r="E32" s="212"/>
      <c r="F32" s="214">
        <f>F33+F40+F43+F45</f>
        <v>2300.642892</v>
      </c>
    </row>
    <row r="33" spans="1:6" s="90" customFormat="1" ht="52.5">
      <c r="A33" s="204" t="s">
        <v>301</v>
      </c>
      <c r="B33" s="212" t="s">
        <v>29</v>
      </c>
      <c r="C33" s="212" t="s">
        <v>34</v>
      </c>
      <c r="D33" s="212" t="s">
        <v>312</v>
      </c>
      <c r="E33" s="212" t="s">
        <v>62</v>
      </c>
      <c r="F33" s="214">
        <f>F34</f>
        <v>1388.642892</v>
      </c>
    </row>
    <row r="34" spans="1:6" s="90" customFormat="1" ht="26.25">
      <c r="A34" s="204" t="s">
        <v>302</v>
      </c>
      <c r="B34" s="212" t="s">
        <v>77</v>
      </c>
      <c r="C34" s="212" t="s">
        <v>34</v>
      </c>
      <c r="D34" s="212" t="s">
        <v>312</v>
      </c>
      <c r="E34" s="212" t="s">
        <v>78</v>
      </c>
      <c r="F34" s="214">
        <f>F35</f>
        <v>1388.642892</v>
      </c>
    </row>
    <row r="35" spans="1:6" s="90" customFormat="1" ht="26.25">
      <c r="A35" s="204" t="s">
        <v>313</v>
      </c>
      <c r="B35" s="212" t="s">
        <v>29</v>
      </c>
      <c r="C35" s="212" t="s">
        <v>34</v>
      </c>
      <c r="D35" s="212" t="s">
        <v>312</v>
      </c>
      <c r="E35" s="212" t="s">
        <v>63</v>
      </c>
      <c r="F35" s="214">
        <f>F36</f>
        <v>1388.642892</v>
      </c>
    </row>
    <row r="36" spans="1:6" s="90" customFormat="1" ht="12.75">
      <c r="A36" s="204" t="s">
        <v>79</v>
      </c>
      <c r="B36" s="212" t="s">
        <v>29</v>
      </c>
      <c r="C36" s="212" t="s">
        <v>34</v>
      </c>
      <c r="D36" s="212" t="s">
        <v>312</v>
      </c>
      <c r="E36" s="212" t="s">
        <v>63</v>
      </c>
      <c r="F36" s="214">
        <f>F37</f>
        <v>1388.642892</v>
      </c>
    </row>
    <row r="37" spans="1:6" s="90" customFormat="1" ht="12.75">
      <c r="A37" s="204" t="s">
        <v>65</v>
      </c>
      <c r="B37" s="212" t="s">
        <v>29</v>
      </c>
      <c r="C37" s="212" t="s">
        <v>34</v>
      </c>
      <c r="D37" s="212" t="s">
        <v>312</v>
      </c>
      <c r="E37" s="212" t="s">
        <v>63</v>
      </c>
      <c r="F37" s="214">
        <f>F38+F39</f>
        <v>1388.642892</v>
      </c>
    </row>
    <row r="38" spans="1:6" s="90" customFormat="1" ht="12.75">
      <c r="A38" s="204" t="s">
        <v>66</v>
      </c>
      <c r="B38" s="212" t="s">
        <v>29</v>
      </c>
      <c r="C38" s="212" t="s">
        <v>34</v>
      </c>
      <c r="D38" s="212" t="s">
        <v>312</v>
      </c>
      <c r="E38" s="212" t="s">
        <v>63</v>
      </c>
      <c r="F38" s="214">
        <f>(66.625+58.851)*8.5</f>
        <v>1066.546</v>
      </c>
    </row>
    <row r="39" spans="1:6" s="90" customFormat="1" ht="12.75">
      <c r="A39" s="204" t="s">
        <v>307</v>
      </c>
      <c r="B39" s="212" t="s">
        <v>29</v>
      </c>
      <c r="C39" s="212" t="s">
        <v>34</v>
      </c>
      <c r="D39" s="212" t="s">
        <v>312</v>
      </c>
      <c r="E39" s="212" t="s">
        <v>306</v>
      </c>
      <c r="F39" s="214">
        <f>F38*30.2%</f>
        <v>322.096892</v>
      </c>
    </row>
    <row r="40" spans="1:6" s="90" customFormat="1" ht="12.75">
      <c r="A40" s="215" t="s">
        <v>69</v>
      </c>
      <c r="B40" s="212" t="s">
        <v>29</v>
      </c>
      <c r="C40" s="212" t="s">
        <v>34</v>
      </c>
      <c r="D40" s="212" t="s">
        <v>314</v>
      </c>
      <c r="E40" s="216">
        <v>200</v>
      </c>
      <c r="F40" s="217">
        <f>F41</f>
        <v>750</v>
      </c>
    </row>
    <row r="41" spans="1:6" s="90" customFormat="1" ht="26.25">
      <c r="A41" s="215" t="s">
        <v>251</v>
      </c>
      <c r="B41" s="212" t="s">
        <v>29</v>
      </c>
      <c r="C41" s="212" t="s">
        <v>34</v>
      </c>
      <c r="D41" s="212" t="s">
        <v>314</v>
      </c>
      <c r="E41" s="216">
        <v>240</v>
      </c>
      <c r="F41" s="217">
        <f>F42</f>
        <v>750</v>
      </c>
    </row>
    <row r="42" spans="1:6" s="90" customFormat="1" ht="26.25">
      <c r="A42" s="204" t="s">
        <v>73</v>
      </c>
      <c r="B42" s="212" t="s">
        <v>29</v>
      </c>
      <c r="C42" s="212" t="s">
        <v>34</v>
      </c>
      <c r="D42" s="212" t="s">
        <v>314</v>
      </c>
      <c r="E42" s="212" t="s">
        <v>74</v>
      </c>
      <c r="F42" s="214">
        <v>750</v>
      </c>
    </row>
    <row r="43" spans="1:6" s="90" customFormat="1" ht="12.75">
      <c r="A43" s="204" t="s">
        <v>315</v>
      </c>
      <c r="B43" s="212" t="s">
        <v>29</v>
      </c>
      <c r="C43" s="212" t="s">
        <v>34</v>
      </c>
      <c r="D43" s="212" t="s">
        <v>314</v>
      </c>
      <c r="E43" s="212" t="s">
        <v>96</v>
      </c>
      <c r="F43" s="214">
        <f>F44</f>
        <v>15</v>
      </c>
    </row>
    <row r="44" spans="1:6" s="90" customFormat="1" ht="12.75">
      <c r="A44" s="204" t="s">
        <v>316</v>
      </c>
      <c r="B44" s="212" t="s">
        <v>29</v>
      </c>
      <c r="C44" s="212" t="s">
        <v>34</v>
      </c>
      <c r="D44" s="212" t="s">
        <v>314</v>
      </c>
      <c r="E44" s="212" t="s">
        <v>317</v>
      </c>
      <c r="F44" s="214">
        <v>15</v>
      </c>
    </row>
    <row r="45" spans="1:6" s="90" customFormat="1" ht="38.25" customHeight="1">
      <c r="A45" s="204" t="s">
        <v>318</v>
      </c>
      <c r="B45" s="212" t="s">
        <v>29</v>
      </c>
      <c r="C45" s="212" t="s">
        <v>34</v>
      </c>
      <c r="D45" s="212" t="s">
        <v>314</v>
      </c>
      <c r="E45" s="212" t="s">
        <v>319</v>
      </c>
      <c r="F45" s="214">
        <f>F46</f>
        <v>147</v>
      </c>
    </row>
    <row r="46" spans="1:6" s="90" customFormat="1" ht="35.25" customHeight="1">
      <c r="A46" s="204" t="s">
        <v>320</v>
      </c>
      <c r="B46" s="212" t="s">
        <v>29</v>
      </c>
      <c r="C46" s="212" t="s">
        <v>34</v>
      </c>
      <c r="D46" s="212" t="s">
        <v>314</v>
      </c>
      <c r="E46" s="212" t="s">
        <v>321</v>
      </c>
      <c r="F46" s="214">
        <f>F47+F48+F49</f>
        <v>147</v>
      </c>
    </row>
    <row r="47" spans="1:6" s="90" customFormat="1" ht="34.5" customHeight="1">
      <c r="A47" s="204" t="s">
        <v>322</v>
      </c>
      <c r="B47" s="212" t="s">
        <v>29</v>
      </c>
      <c r="C47" s="212" t="s">
        <v>34</v>
      </c>
      <c r="D47" s="212" t="s">
        <v>314</v>
      </c>
      <c r="E47" s="212" t="s">
        <v>323</v>
      </c>
      <c r="F47" s="214">
        <v>100</v>
      </c>
    </row>
    <row r="48" spans="1:6" s="90" customFormat="1" ht="12.75">
      <c r="A48" s="204" t="s">
        <v>324</v>
      </c>
      <c r="B48" s="212" t="s">
        <v>29</v>
      </c>
      <c r="C48" s="212" t="s">
        <v>34</v>
      </c>
      <c r="D48" s="212" t="s">
        <v>314</v>
      </c>
      <c r="E48" s="212" t="s">
        <v>325</v>
      </c>
      <c r="F48" s="214">
        <v>7</v>
      </c>
    </row>
    <row r="49" spans="1:6" s="90" customFormat="1" ht="12.75">
      <c r="A49" s="204" t="s">
        <v>326</v>
      </c>
      <c r="B49" s="212" t="s">
        <v>29</v>
      </c>
      <c r="C49" s="212" t="s">
        <v>34</v>
      </c>
      <c r="D49" s="212" t="s">
        <v>314</v>
      </c>
      <c r="E49" s="212" t="s">
        <v>327</v>
      </c>
      <c r="F49" s="214">
        <v>40</v>
      </c>
    </row>
    <row r="50" spans="1:6" s="90" customFormat="1" ht="39">
      <c r="A50" s="218" t="s">
        <v>328</v>
      </c>
      <c r="B50" s="209" t="s">
        <v>29</v>
      </c>
      <c r="C50" s="209" t="s">
        <v>39</v>
      </c>
      <c r="D50" s="209"/>
      <c r="E50" s="209"/>
      <c r="F50" s="211">
        <f aca="true" t="shared" si="1" ref="F50:F55">F51</f>
        <v>840.472248</v>
      </c>
    </row>
    <row r="51" spans="1:6" s="90" customFormat="1" ht="39">
      <c r="A51" s="204" t="s">
        <v>60</v>
      </c>
      <c r="B51" s="220" t="s">
        <v>29</v>
      </c>
      <c r="C51" s="220" t="s">
        <v>39</v>
      </c>
      <c r="D51" s="220" t="s">
        <v>329</v>
      </c>
      <c r="E51" s="220"/>
      <c r="F51" s="214">
        <f t="shared" si="1"/>
        <v>840.472248</v>
      </c>
    </row>
    <row r="52" spans="1:6" s="90" customFormat="1" ht="12.75">
      <c r="A52" s="204" t="s">
        <v>68</v>
      </c>
      <c r="B52" s="220" t="s">
        <v>29</v>
      </c>
      <c r="C52" s="220" t="s">
        <v>39</v>
      </c>
      <c r="D52" s="220" t="s">
        <v>329</v>
      </c>
      <c r="E52" s="220"/>
      <c r="F52" s="214">
        <f t="shared" si="1"/>
        <v>840.472248</v>
      </c>
    </row>
    <row r="53" spans="1:6" s="90" customFormat="1" ht="54" customHeight="1">
      <c r="A53" s="204" t="s">
        <v>301</v>
      </c>
      <c r="B53" s="220" t="s">
        <v>29</v>
      </c>
      <c r="C53" s="220" t="s">
        <v>39</v>
      </c>
      <c r="D53" s="220" t="s">
        <v>329</v>
      </c>
      <c r="E53" s="220" t="s">
        <v>62</v>
      </c>
      <c r="F53" s="214">
        <f t="shared" si="1"/>
        <v>840.472248</v>
      </c>
    </row>
    <row r="54" spans="1:6" s="90" customFormat="1" ht="26.25">
      <c r="A54" s="204" t="s">
        <v>302</v>
      </c>
      <c r="B54" s="220" t="s">
        <v>77</v>
      </c>
      <c r="C54" s="220" t="s">
        <v>39</v>
      </c>
      <c r="D54" s="220" t="s">
        <v>330</v>
      </c>
      <c r="E54" s="220" t="s">
        <v>78</v>
      </c>
      <c r="F54" s="214">
        <f t="shared" si="1"/>
        <v>840.472248</v>
      </c>
    </row>
    <row r="55" spans="1:6" s="90" customFormat="1" ht="12.75">
      <c r="A55" s="204" t="s">
        <v>331</v>
      </c>
      <c r="B55" s="220" t="s">
        <v>77</v>
      </c>
      <c r="C55" s="220" t="s">
        <v>39</v>
      </c>
      <c r="D55" s="220" t="s">
        <v>330</v>
      </c>
      <c r="E55" s="220" t="s">
        <v>63</v>
      </c>
      <c r="F55" s="214">
        <f t="shared" si="1"/>
        <v>840.472248</v>
      </c>
    </row>
    <row r="56" spans="1:6" s="90" customFormat="1" ht="12.75">
      <c r="A56" s="215" t="s">
        <v>87</v>
      </c>
      <c r="B56" s="212" t="s">
        <v>29</v>
      </c>
      <c r="C56" s="212" t="s">
        <v>39</v>
      </c>
      <c r="D56" s="220" t="s">
        <v>330</v>
      </c>
      <c r="E56" s="212" t="s">
        <v>63</v>
      </c>
      <c r="F56" s="214">
        <f>F57+F58</f>
        <v>840.472248</v>
      </c>
    </row>
    <row r="57" spans="1:6" s="90" customFormat="1" ht="12.75">
      <c r="A57" s="215" t="s">
        <v>66</v>
      </c>
      <c r="B57" s="212" t="s">
        <v>29</v>
      </c>
      <c r="C57" s="212" t="s">
        <v>39</v>
      </c>
      <c r="D57" s="220" t="s">
        <v>330</v>
      </c>
      <c r="E57" s="212" t="s">
        <v>63</v>
      </c>
      <c r="F57" s="214">
        <f>75.944*8.5</f>
        <v>645.524</v>
      </c>
    </row>
    <row r="58" spans="1:6" s="90" customFormat="1" ht="12.75">
      <c r="A58" s="215" t="s">
        <v>307</v>
      </c>
      <c r="B58" s="212" t="s">
        <v>29</v>
      </c>
      <c r="C58" s="212" t="s">
        <v>39</v>
      </c>
      <c r="D58" s="220" t="s">
        <v>330</v>
      </c>
      <c r="E58" s="212" t="s">
        <v>306</v>
      </c>
      <c r="F58" s="214">
        <f>F57*30.2%</f>
        <v>194.948248</v>
      </c>
    </row>
    <row r="59" spans="1:6" s="90" customFormat="1" ht="12.75">
      <c r="A59" s="200" t="s">
        <v>482</v>
      </c>
      <c r="B59" s="209" t="s">
        <v>29</v>
      </c>
      <c r="C59" s="209" t="s">
        <v>483</v>
      </c>
      <c r="D59" s="209"/>
      <c r="E59" s="209"/>
      <c r="F59" s="211">
        <f>F60</f>
        <v>124</v>
      </c>
    </row>
    <row r="60" spans="1:6" s="90" customFormat="1" ht="12.75">
      <c r="A60" s="204" t="s">
        <v>485</v>
      </c>
      <c r="B60" s="212" t="s">
        <v>29</v>
      </c>
      <c r="C60" s="212" t="s">
        <v>483</v>
      </c>
      <c r="D60" s="212"/>
      <c r="E60" s="212"/>
      <c r="F60" s="214">
        <f>F61</f>
        <v>124</v>
      </c>
    </row>
    <row r="61" spans="1:6" s="90" customFormat="1" ht="26.25">
      <c r="A61" s="204" t="s">
        <v>486</v>
      </c>
      <c r="B61" s="212" t="s">
        <v>29</v>
      </c>
      <c r="C61" s="212" t="s">
        <v>483</v>
      </c>
      <c r="D61" s="212" t="s">
        <v>484</v>
      </c>
      <c r="E61" s="212" t="s">
        <v>70</v>
      </c>
      <c r="F61" s="214">
        <f>F62</f>
        <v>124</v>
      </c>
    </row>
    <row r="62" spans="1:6" s="90" customFormat="1" ht="26.25">
      <c r="A62" s="204" t="s">
        <v>487</v>
      </c>
      <c r="B62" s="212" t="s">
        <v>29</v>
      </c>
      <c r="C62" s="212" t="s">
        <v>483</v>
      </c>
      <c r="D62" s="212" t="s">
        <v>484</v>
      </c>
      <c r="E62" s="212" t="s">
        <v>72</v>
      </c>
      <c r="F62" s="214">
        <f>F63</f>
        <v>124</v>
      </c>
    </row>
    <row r="63" spans="1:6" s="90" customFormat="1" ht="29.25" customHeight="1">
      <c r="A63" s="204" t="s">
        <v>488</v>
      </c>
      <c r="B63" s="212" t="s">
        <v>29</v>
      </c>
      <c r="C63" s="212" t="s">
        <v>483</v>
      </c>
      <c r="D63" s="212" t="s">
        <v>484</v>
      </c>
      <c r="E63" s="212" t="s">
        <v>74</v>
      </c>
      <c r="F63" s="214">
        <v>124</v>
      </c>
    </row>
    <row r="64" spans="1:6" s="90" customFormat="1" ht="12.75">
      <c r="A64" s="200" t="s">
        <v>83</v>
      </c>
      <c r="B64" s="209" t="s">
        <v>29</v>
      </c>
      <c r="C64" s="209" t="s">
        <v>35</v>
      </c>
      <c r="D64" s="209"/>
      <c r="E64" s="209"/>
      <c r="F64" s="211">
        <f aca="true" t="shared" si="2" ref="F64:F69">F65</f>
        <v>10</v>
      </c>
    </row>
    <row r="65" spans="1:6" s="90" customFormat="1" ht="12.75">
      <c r="A65" s="204" t="s">
        <v>83</v>
      </c>
      <c r="B65" s="212" t="s">
        <v>29</v>
      </c>
      <c r="C65" s="212" t="s">
        <v>35</v>
      </c>
      <c r="D65" s="212" t="s">
        <v>332</v>
      </c>
      <c r="E65" s="212"/>
      <c r="F65" s="214">
        <f t="shared" si="2"/>
        <v>10</v>
      </c>
    </row>
    <row r="66" spans="1:6" s="90" customFormat="1" ht="12.75">
      <c r="A66" s="204" t="s">
        <v>333</v>
      </c>
      <c r="B66" s="212" t="s">
        <v>29</v>
      </c>
      <c r="C66" s="212" t="s">
        <v>35</v>
      </c>
      <c r="D66" s="212" t="s">
        <v>332</v>
      </c>
      <c r="E66" s="212"/>
      <c r="F66" s="214">
        <f t="shared" si="2"/>
        <v>10</v>
      </c>
    </row>
    <row r="67" spans="1:6" s="90" customFormat="1" ht="12.75">
      <c r="A67" s="204" t="s">
        <v>334</v>
      </c>
      <c r="B67" s="212" t="s">
        <v>29</v>
      </c>
      <c r="C67" s="212" t="s">
        <v>35</v>
      </c>
      <c r="D67" s="212" t="s">
        <v>332</v>
      </c>
      <c r="E67" s="212" t="s">
        <v>84</v>
      </c>
      <c r="F67" s="214">
        <f t="shared" si="2"/>
        <v>10</v>
      </c>
    </row>
    <row r="68" spans="1:6" s="90" customFormat="1" ht="12.75">
      <c r="A68" s="204" t="s">
        <v>79</v>
      </c>
      <c r="B68" s="212" t="s">
        <v>29</v>
      </c>
      <c r="C68" s="212" t="s">
        <v>35</v>
      </c>
      <c r="D68" s="212" t="s">
        <v>332</v>
      </c>
      <c r="E68" s="212" t="s">
        <v>84</v>
      </c>
      <c r="F68" s="214">
        <f t="shared" si="2"/>
        <v>10</v>
      </c>
    </row>
    <row r="69" spans="1:6" s="90" customFormat="1" ht="12.75">
      <c r="A69" s="204" t="s">
        <v>80</v>
      </c>
      <c r="B69" s="212" t="s">
        <v>29</v>
      </c>
      <c r="C69" s="212" t="s">
        <v>35</v>
      </c>
      <c r="D69" s="212" t="s">
        <v>332</v>
      </c>
      <c r="E69" s="212" t="s">
        <v>84</v>
      </c>
      <c r="F69" s="214">
        <f t="shared" si="2"/>
        <v>10</v>
      </c>
    </row>
    <row r="70" spans="1:6" s="90" customFormat="1" ht="12.75">
      <c r="A70" s="204" t="s">
        <v>82</v>
      </c>
      <c r="B70" s="212" t="s">
        <v>29</v>
      </c>
      <c r="C70" s="212" t="s">
        <v>35</v>
      </c>
      <c r="D70" s="212" t="s">
        <v>332</v>
      </c>
      <c r="E70" s="212" t="s">
        <v>84</v>
      </c>
      <c r="F70" s="214">
        <v>10</v>
      </c>
    </row>
    <row r="71" spans="1:6" s="90" customFormat="1" ht="12.75">
      <c r="A71" s="200" t="s">
        <v>85</v>
      </c>
      <c r="B71" s="209" t="s">
        <v>30</v>
      </c>
      <c r="C71" s="209"/>
      <c r="D71" s="209"/>
      <c r="E71" s="209"/>
      <c r="F71" s="211">
        <f>F72</f>
        <v>65.85839999999999</v>
      </c>
    </row>
    <row r="72" spans="1:6" s="90" customFormat="1" ht="12.75">
      <c r="A72" s="221" t="s">
        <v>86</v>
      </c>
      <c r="B72" s="220" t="s">
        <v>30</v>
      </c>
      <c r="C72" s="220" t="s">
        <v>32</v>
      </c>
      <c r="D72" s="220"/>
      <c r="E72" s="220"/>
      <c r="F72" s="214">
        <f>F73</f>
        <v>65.85839999999999</v>
      </c>
    </row>
    <row r="73" spans="1:6" s="90" customFormat="1" ht="26.25">
      <c r="A73" s="221" t="s">
        <v>335</v>
      </c>
      <c r="B73" s="220" t="s">
        <v>30</v>
      </c>
      <c r="C73" s="220" t="s">
        <v>32</v>
      </c>
      <c r="D73" s="220" t="s">
        <v>336</v>
      </c>
      <c r="E73" s="220"/>
      <c r="F73" s="214">
        <f>F74</f>
        <v>65.85839999999999</v>
      </c>
    </row>
    <row r="74" spans="1:6" s="90" customFormat="1" ht="20.25" customHeight="1">
      <c r="A74" s="204" t="s">
        <v>337</v>
      </c>
      <c r="B74" s="212" t="s">
        <v>30</v>
      </c>
      <c r="C74" s="212" t="s">
        <v>32</v>
      </c>
      <c r="D74" s="220" t="s">
        <v>336</v>
      </c>
      <c r="E74" s="212"/>
      <c r="F74" s="214">
        <f>F75+F79</f>
        <v>65.85839999999999</v>
      </c>
    </row>
    <row r="75" spans="1:6" s="90" customFormat="1" ht="21.75" customHeight="1">
      <c r="A75" s="204" t="s">
        <v>302</v>
      </c>
      <c r="B75" s="212" t="s">
        <v>30</v>
      </c>
      <c r="C75" s="212" t="s">
        <v>32</v>
      </c>
      <c r="D75" s="220" t="s">
        <v>336</v>
      </c>
      <c r="E75" s="212" t="s">
        <v>78</v>
      </c>
      <c r="F75" s="214">
        <f>F76</f>
        <v>64.05839999999999</v>
      </c>
    </row>
    <row r="76" spans="1:6" s="90" customFormat="1" ht="28.5" customHeight="1">
      <c r="A76" s="204" t="s">
        <v>65</v>
      </c>
      <c r="B76" s="212" t="s">
        <v>30</v>
      </c>
      <c r="C76" s="212" t="s">
        <v>32</v>
      </c>
      <c r="D76" s="220" t="s">
        <v>336</v>
      </c>
      <c r="E76" s="212" t="s">
        <v>63</v>
      </c>
      <c r="F76" s="214">
        <f>F77+F78</f>
        <v>64.05839999999999</v>
      </c>
    </row>
    <row r="77" spans="1:6" s="90" customFormat="1" ht="19.5" customHeight="1">
      <c r="A77" s="204" t="s">
        <v>66</v>
      </c>
      <c r="B77" s="212" t="s">
        <v>30</v>
      </c>
      <c r="C77" s="212" t="s">
        <v>32</v>
      </c>
      <c r="D77" s="220" t="s">
        <v>336</v>
      </c>
      <c r="E77" s="212" t="s">
        <v>63</v>
      </c>
      <c r="F77" s="214">
        <f>4.1*12</f>
        <v>49.199999999999996</v>
      </c>
    </row>
    <row r="78" spans="1:6" s="90" customFormat="1" ht="18.75" customHeight="1">
      <c r="A78" s="204" t="s">
        <v>338</v>
      </c>
      <c r="B78" s="212" t="s">
        <v>30</v>
      </c>
      <c r="C78" s="212" t="s">
        <v>32</v>
      </c>
      <c r="D78" s="220" t="s">
        <v>336</v>
      </c>
      <c r="E78" s="212" t="s">
        <v>306</v>
      </c>
      <c r="F78" s="214">
        <f>F77*30.2%</f>
        <v>14.858399999999998</v>
      </c>
    </row>
    <row r="79" spans="1:6" s="90" customFormat="1" ht="27" customHeight="1">
      <c r="A79" s="204" t="s">
        <v>75</v>
      </c>
      <c r="B79" s="212" t="s">
        <v>30</v>
      </c>
      <c r="C79" s="212" t="s">
        <v>32</v>
      </c>
      <c r="D79" s="220" t="s">
        <v>336</v>
      </c>
      <c r="E79" s="212" t="s">
        <v>74</v>
      </c>
      <c r="F79" s="214">
        <f>F80</f>
        <v>1.8</v>
      </c>
    </row>
    <row r="80" spans="1:6" s="90" customFormat="1" ht="30" customHeight="1">
      <c r="A80" s="204" t="s">
        <v>253</v>
      </c>
      <c r="B80" s="212" t="s">
        <v>30</v>
      </c>
      <c r="C80" s="212" t="s">
        <v>32</v>
      </c>
      <c r="D80" s="220" t="s">
        <v>336</v>
      </c>
      <c r="E80" s="212" t="s">
        <v>74</v>
      </c>
      <c r="F80" s="214">
        <v>1.8</v>
      </c>
    </row>
    <row r="81" spans="1:6" s="90" customFormat="1" ht="30" customHeight="1">
      <c r="A81" s="123" t="s">
        <v>201</v>
      </c>
      <c r="B81" s="128" t="s">
        <v>32</v>
      </c>
      <c r="C81" s="128"/>
      <c r="D81" s="128"/>
      <c r="E81" s="128"/>
      <c r="F81" s="124">
        <f>F90+F82</f>
        <v>39.9</v>
      </c>
    </row>
    <row r="82" spans="1:6" s="90" customFormat="1" ht="57" customHeight="1">
      <c r="A82" s="129" t="s">
        <v>339</v>
      </c>
      <c r="B82" s="130" t="s">
        <v>32</v>
      </c>
      <c r="C82" s="131"/>
      <c r="D82" s="134" t="s">
        <v>340</v>
      </c>
      <c r="E82" s="131"/>
      <c r="F82" s="132">
        <f>F84+F88</f>
        <v>34.9</v>
      </c>
    </row>
    <row r="83" spans="1:6" s="90" customFormat="1" ht="27">
      <c r="A83" s="133" t="s">
        <v>69</v>
      </c>
      <c r="B83" s="134" t="s">
        <v>32</v>
      </c>
      <c r="C83" s="134" t="s">
        <v>250</v>
      </c>
      <c r="D83" s="134" t="s">
        <v>340</v>
      </c>
      <c r="E83" s="134"/>
      <c r="F83" s="135"/>
    </row>
    <row r="84" spans="1:6" s="90" customFormat="1" ht="27">
      <c r="A84" s="133" t="s">
        <v>251</v>
      </c>
      <c r="B84" s="134" t="s">
        <v>32</v>
      </c>
      <c r="C84" s="134" t="s">
        <v>250</v>
      </c>
      <c r="D84" s="134" t="s">
        <v>340</v>
      </c>
      <c r="E84" s="134" t="s">
        <v>70</v>
      </c>
      <c r="F84" s="135">
        <f>F85</f>
        <v>4.2</v>
      </c>
    </row>
    <row r="85" spans="1:6" s="90" customFormat="1" ht="27">
      <c r="A85" s="133" t="s">
        <v>73</v>
      </c>
      <c r="B85" s="134" t="s">
        <v>32</v>
      </c>
      <c r="C85" s="134" t="s">
        <v>250</v>
      </c>
      <c r="D85" s="134" t="s">
        <v>340</v>
      </c>
      <c r="E85" s="134" t="s">
        <v>72</v>
      </c>
      <c r="F85" s="135">
        <f>F86</f>
        <v>4.2</v>
      </c>
    </row>
    <row r="86" spans="1:6" s="90" customFormat="1" ht="13.5">
      <c r="A86" s="136" t="s">
        <v>79</v>
      </c>
      <c r="B86" s="134" t="s">
        <v>32</v>
      </c>
      <c r="C86" s="134" t="s">
        <v>250</v>
      </c>
      <c r="D86" s="134" t="s">
        <v>340</v>
      </c>
      <c r="E86" s="134" t="s">
        <v>74</v>
      </c>
      <c r="F86" s="135">
        <f>F87</f>
        <v>4.2</v>
      </c>
    </row>
    <row r="87" spans="1:6" s="90" customFormat="1" ht="13.5">
      <c r="A87" s="136" t="s">
        <v>82</v>
      </c>
      <c r="B87" s="134" t="s">
        <v>32</v>
      </c>
      <c r="C87" s="134" t="s">
        <v>250</v>
      </c>
      <c r="D87" s="134" t="s">
        <v>340</v>
      </c>
      <c r="E87" s="134" t="s">
        <v>74</v>
      </c>
      <c r="F87" s="135">
        <v>4.2</v>
      </c>
    </row>
    <row r="88" spans="1:6" s="90" customFormat="1" ht="13.5">
      <c r="A88" s="136" t="s">
        <v>252</v>
      </c>
      <c r="B88" s="134" t="s">
        <v>32</v>
      </c>
      <c r="C88" s="134" t="s">
        <v>250</v>
      </c>
      <c r="D88" s="134" t="s">
        <v>340</v>
      </c>
      <c r="E88" s="134" t="s">
        <v>74</v>
      </c>
      <c r="F88" s="135">
        <f>F89</f>
        <v>30.7</v>
      </c>
    </row>
    <row r="89" spans="1:6" s="90" customFormat="1" ht="13.5">
      <c r="A89" s="136" t="s">
        <v>253</v>
      </c>
      <c r="B89" s="134" t="s">
        <v>32</v>
      </c>
      <c r="C89" s="134" t="s">
        <v>250</v>
      </c>
      <c r="D89" s="134" t="s">
        <v>340</v>
      </c>
      <c r="E89" s="134" t="s">
        <v>74</v>
      </c>
      <c r="F89" s="135">
        <v>30.7</v>
      </c>
    </row>
    <row r="90" spans="1:6" s="90" customFormat="1" ht="27">
      <c r="A90" s="126" t="s">
        <v>88</v>
      </c>
      <c r="B90" s="125" t="s">
        <v>32</v>
      </c>
      <c r="C90" s="125" t="s">
        <v>38</v>
      </c>
      <c r="D90" s="125"/>
      <c r="E90" s="125"/>
      <c r="F90" s="127">
        <f>F91</f>
        <v>5</v>
      </c>
    </row>
    <row r="91" spans="1:6" s="90" customFormat="1" ht="93">
      <c r="A91" s="137" t="s">
        <v>89</v>
      </c>
      <c r="B91" s="125" t="s">
        <v>32</v>
      </c>
      <c r="C91" s="125" t="s">
        <v>38</v>
      </c>
      <c r="D91" s="125" t="s">
        <v>341</v>
      </c>
      <c r="E91" s="125"/>
      <c r="F91" s="127">
        <f>F94</f>
        <v>5</v>
      </c>
    </row>
    <row r="92" spans="1:6" s="90" customFormat="1" ht="20.25" customHeight="1">
      <c r="A92" s="111" t="s">
        <v>69</v>
      </c>
      <c r="B92" s="125" t="s">
        <v>32</v>
      </c>
      <c r="C92" s="125" t="s">
        <v>170</v>
      </c>
      <c r="D92" s="125" t="s">
        <v>341</v>
      </c>
      <c r="E92" s="125" t="s">
        <v>70</v>
      </c>
      <c r="F92" s="127">
        <f>F93</f>
        <v>5</v>
      </c>
    </row>
    <row r="93" spans="1:6" s="90" customFormat="1" ht="27">
      <c r="A93" s="126" t="s">
        <v>71</v>
      </c>
      <c r="B93" s="125" t="s">
        <v>32</v>
      </c>
      <c r="C93" s="125" t="s">
        <v>38</v>
      </c>
      <c r="D93" s="125" t="s">
        <v>341</v>
      </c>
      <c r="E93" s="125" t="s">
        <v>72</v>
      </c>
      <c r="F93" s="127">
        <f>F94</f>
        <v>5</v>
      </c>
    </row>
    <row r="94" spans="1:6" s="90" customFormat="1" ht="27">
      <c r="A94" s="126" t="s">
        <v>73</v>
      </c>
      <c r="B94" s="138" t="s">
        <v>32</v>
      </c>
      <c r="C94" s="138" t="s">
        <v>38</v>
      </c>
      <c r="D94" s="125" t="s">
        <v>341</v>
      </c>
      <c r="E94" s="125" t="s">
        <v>74</v>
      </c>
      <c r="F94" s="127">
        <f>F95</f>
        <v>5</v>
      </c>
    </row>
    <row r="95" spans="1:6" s="90" customFormat="1" ht="13.5">
      <c r="A95" s="126" t="s">
        <v>64</v>
      </c>
      <c r="B95" s="138" t="s">
        <v>32</v>
      </c>
      <c r="C95" s="138" t="s">
        <v>38</v>
      </c>
      <c r="D95" s="125" t="s">
        <v>341</v>
      </c>
      <c r="E95" s="125" t="s">
        <v>74</v>
      </c>
      <c r="F95" s="127">
        <f>F96</f>
        <v>5</v>
      </c>
    </row>
    <row r="96" spans="1:6" s="90" customFormat="1" ht="13.5">
      <c r="A96" s="126" t="s">
        <v>90</v>
      </c>
      <c r="B96" s="138" t="s">
        <v>32</v>
      </c>
      <c r="C96" s="138" t="s">
        <v>38</v>
      </c>
      <c r="D96" s="125" t="s">
        <v>341</v>
      </c>
      <c r="E96" s="125" t="s">
        <v>74</v>
      </c>
      <c r="F96" s="127">
        <v>5</v>
      </c>
    </row>
    <row r="97" spans="1:6" s="90" customFormat="1" ht="12.75">
      <c r="A97" s="200" t="s">
        <v>91</v>
      </c>
      <c r="B97" s="209" t="s">
        <v>34</v>
      </c>
      <c r="C97" s="209"/>
      <c r="D97" s="209"/>
      <c r="E97" s="209"/>
      <c r="F97" s="211">
        <f>F98+F107+F114</f>
        <v>1806.1</v>
      </c>
    </row>
    <row r="98" spans="1:6" s="90" customFormat="1" ht="12.75">
      <c r="A98" s="222" t="s">
        <v>342</v>
      </c>
      <c r="B98" s="219" t="s">
        <v>34</v>
      </c>
      <c r="C98" s="219" t="s">
        <v>29</v>
      </c>
      <c r="D98" s="219"/>
      <c r="E98" s="219"/>
      <c r="F98" s="223">
        <f>F99</f>
        <v>32.3</v>
      </c>
    </row>
    <row r="99" spans="1:6" s="90" customFormat="1" ht="30.75">
      <c r="A99" s="224" t="s">
        <v>343</v>
      </c>
      <c r="B99" s="220" t="s">
        <v>34</v>
      </c>
      <c r="C99" s="220" t="s">
        <v>29</v>
      </c>
      <c r="D99" s="220" t="s">
        <v>344</v>
      </c>
      <c r="E99" s="220"/>
      <c r="F99" s="214">
        <f>F100</f>
        <v>32.3</v>
      </c>
    </row>
    <row r="100" spans="1:6" s="90" customFormat="1" ht="19.5" customHeight="1">
      <c r="A100" s="225" t="s">
        <v>345</v>
      </c>
      <c r="B100" s="220" t="s">
        <v>34</v>
      </c>
      <c r="C100" s="220" t="s">
        <v>29</v>
      </c>
      <c r="D100" s="220" t="s">
        <v>344</v>
      </c>
      <c r="E100" s="220" t="s">
        <v>62</v>
      </c>
      <c r="F100" s="214">
        <f>F101+F105</f>
        <v>32.3</v>
      </c>
    </row>
    <row r="101" spans="1:6" s="90" customFormat="1" ht="26.25">
      <c r="A101" s="204" t="s">
        <v>302</v>
      </c>
      <c r="B101" s="220" t="s">
        <v>34</v>
      </c>
      <c r="C101" s="220" t="s">
        <v>29</v>
      </c>
      <c r="D101" s="220" t="s">
        <v>344</v>
      </c>
      <c r="E101" s="220" t="s">
        <v>78</v>
      </c>
      <c r="F101" s="214">
        <f>F102</f>
        <v>27.3</v>
      </c>
    </row>
    <row r="102" spans="1:6" s="90" customFormat="1" ht="12.75">
      <c r="A102" s="221" t="s">
        <v>87</v>
      </c>
      <c r="B102" s="220" t="s">
        <v>34</v>
      </c>
      <c r="C102" s="220" t="s">
        <v>29</v>
      </c>
      <c r="D102" s="220" t="s">
        <v>344</v>
      </c>
      <c r="E102" s="220" t="s">
        <v>78</v>
      </c>
      <c r="F102" s="214">
        <f>F103+F104</f>
        <v>27.3</v>
      </c>
    </row>
    <row r="103" spans="1:6" s="90" customFormat="1" ht="12.75">
      <c r="A103" s="221" t="s">
        <v>66</v>
      </c>
      <c r="B103" s="220" t="s">
        <v>34</v>
      </c>
      <c r="C103" s="220" t="s">
        <v>29</v>
      </c>
      <c r="D103" s="220" t="s">
        <v>344</v>
      </c>
      <c r="E103" s="220" t="s">
        <v>63</v>
      </c>
      <c r="F103" s="214">
        <v>20.8</v>
      </c>
    </row>
    <row r="104" spans="1:6" s="90" customFormat="1" ht="12.75">
      <c r="A104" s="221" t="s">
        <v>307</v>
      </c>
      <c r="B104" s="220" t="s">
        <v>34</v>
      </c>
      <c r="C104" s="220" t="s">
        <v>29</v>
      </c>
      <c r="D104" s="220" t="s">
        <v>344</v>
      </c>
      <c r="E104" s="220" t="s">
        <v>306</v>
      </c>
      <c r="F104" s="214">
        <v>6.5</v>
      </c>
    </row>
    <row r="105" spans="1:6" s="90" customFormat="1" ht="12.75">
      <c r="A105" s="221" t="s">
        <v>75</v>
      </c>
      <c r="B105" s="220" t="s">
        <v>34</v>
      </c>
      <c r="C105" s="220" t="s">
        <v>29</v>
      </c>
      <c r="D105" s="220" t="s">
        <v>344</v>
      </c>
      <c r="E105" s="220" t="s">
        <v>74</v>
      </c>
      <c r="F105" s="214">
        <f>F106</f>
        <v>5</v>
      </c>
    </row>
    <row r="106" spans="1:6" s="90" customFormat="1" ht="12.75">
      <c r="A106" s="221" t="s">
        <v>253</v>
      </c>
      <c r="B106" s="220" t="s">
        <v>34</v>
      </c>
      <c r="C106" s="220" t="s">
        <v>29</v>
      </c>
      <c r="D106" s="220" t="s">
        <v>344</v>
      </c>
      <c r="E106" s="220" t="s">
        <v>74</v>
      </c>
      <c r="F106" s="214">
        <v>5</v>
      </c>
    </row>
    <row r="107" spans="1:6" s="90" customFormat="1" ht="12.75">
      <c r="A107" s="200" t="s">
        <v>346</v>
      </c>
      <c r="B107" s="209" t="s">
        <v>34</v>
      </c>
      <c r="C107" s="209" t="s">
        <v>40</v>
      </c>
      <c r="D107" s="209"/>
      <c r="E107" s="209"/>
      <c r="F107" s="211">
        <f aca="true" t="shared" si="3" ref="F107:F112">F108</f>
        <v>1763.8</v>
      </c>
    </row>
    <row r="108" spans="1:6" s="90" customFormat="1" ht="26.25">
      <c r="A108" s="221" t="s">
        <v>347</v>
      </c>
      <c r="B108" s="220" t="s">
        <v>34</v>
      </c>
      <c r="C108" s="220" t="s">
        <v>40</v>
      </c>
      <c r="D108" s="220" t="s">
        <v>348</v>
      </c>
      <c r="E108" s="220"/>
      <c r="F108" s="214">
        <f t="shared" si="3"/>
        <v>1763.8</v>
      </c>
    </row>
    <row r="109" spans="1:6" s="90" customFormat="1" ht="12.75">
      <c r="A109" s="204" t="s">
        <v>69</v>
      </c>
      <c r="B109" s="220" t="s">
        <v>34</v>
      </c>
      <c r="C109" s="220" t="s">
        <v>40</v>
      </c>
      <c r="D109" s="220" t="s">
        <v>348</v>
      </c>
      <c r="E109" s="220" t="s">
        <v>70</v>
      </c>
      <c r="F109" s="214">
        <f t="shared" si="3"/>
        <v>1763.8</v>
      </c>
    </row>
    <row r="110" spans="1:6" s="90" customFormat="1" ht="26.25">
      <c r="A110" s="204" t="s">
        <v>73</v>
      </c>
      <c r="B110" s="220" t="s">
        <v>34</v>
      </c>
      <c r="C110" s="220" t="s">
        <v>40</v>
      </c>
      <c r="D110" s="220" t="s">
        <v>348</v>
      </c>
      <c r="E110" s="220" t="s">
        <v>74</v>
      </c>
      <c r="F110" s="214">
        <f t="shared" si="3"/>
        <v>1763.8</v>
      </c>
    </row>
    <row r="111" spans="1:6" s="90" customFormat="1" ht="12.75">
      <c r="A111" s="204" t="s">
        <v>79</v>
      </c>
      <c r="B111" s="220" t="s">
        <v>34</v>
      </c>
      <c r="C111" s="220" t="s">
        <v>40</v>
      </c>
      <c r="D111" s="220" t="s">
        <v>348</v>
      </c>
      <c r="E111" s="220" t="s">
        <v>74</v>
      </c>
      <c r="F111" s="214">
        <f t="shared" si="3"/>
        <v>1763.8</v>
      </c>
    </row>
    <row r="112" spans="1:6" s="90" customFormat="1" ht="12.75">
      <c r="A112" s="204" t="s">
        <v>80</v>
      </c>
      <c r="B112" s="220" t="s">
        <v>34</v>
      </c>
      <c r="C112" s="220" t="s">
        <v>40</v>
      </c>
      <c r="D112" s="220" t="s">
        <v>348</v>
      </c>
      <c r="E112" s="220" t="s">
        <v>74</v>
      </c>
      <c r="F112" s="214">
        <f t="shared" si="3"/>
        <v>1763.8</v>
      </c>
    </row>
    <row r="113" spans="1:6" s="90" customFormat="1" ht="12.75">
      <c r="A113" s="221" t="s">
        <v>349</v>
      </c>
      <c r="B113" s="220" t="s">
        <v>34</v>
      </c>
      <c r="C113" s="220" t="s">
        <v>40</v>
      </c>
      <c r="D113" s="220" t="s">
        <v>348</v>
      </c>
      <c r="E113" s="220" t="s">
        <v>74</v>
      </c>
      <c r="F113" s="214">
        <v>1763.8</v>
      </c>
    </row>
    <row r="114" spans="1:6" s="90" customFormat="1" ht="12.75">
      <c r="A114" s="200" t="s">
        <v>41</v>
      </c>
      <c r="B114" s="209" t="s">
        <v>34</v>
      </c>
      <c r="C114" s="209" t="s">
        <v>42</v>
      </c>
      <c r="D114" s="209"/>
      <c r="E114" s="209"/>
      <c r="F114" s="211">
        <f aca="true" t="shared" si="4" ref="F114:F119">F115</f>
        <v>10</v>
      </c>
    </row>
    <row r="115" spans="1:6" s="90" customFormat="1" ht="39">
      <c r="A115" s="226" t="s">
        <v>350</v>
      </c>
      <c r="B115" s="219" t="s">
        <v>34</v>
      </c>
      <c r="C115" s="219" t="s">
        <v>42</v>
      </c>
      <c r="D115" s="227" t="s">
        <v>351</v>
      </c>
      <c r="E115" s="227"/>
      <c r="F115" s="223">
        <f t="shared" si="4"/>
        <v>10</v>
      </c>
    </row>
    <row r="116" spans="1:6" s="90" customFormat="1" ht="26.25">
      <c r="A116" s="228" t="s">
        <v>251</v>
      </c>
      <c r="B116" s="220" t="s">
        <v>34</v>
      </c>
      <c r="C116" s="220" t="s">
        <v>42</v>
      </c>
      <c r="D116" s="227" t="s">
        <v>351</v>
      </c>
      <c r="E116" s="229" t="s">
        <v>72</v>
      </c>
      <c r="F116" s="214">
        <f t="shared" si="4"/>
        <v>10</v>
      </c>
    </row>
    <row r="117" spans="1:6" s="90" customFormat="1" ht="26.25">
      <c r="A117" s="208" t="s">
        <v>73</v>
      </c>
      <c r="B117" s="220" t="s">
        <v>34</v>
      </c>
      <c r="C117" s="220" t="s">
        <v>42</v>
      </c>
      <c r="D117" s="227" t="s">
        <v>351</v>
      </c>
      <c r="E117" s="229" t="s">
        <v>74</v>
      </c>
      <c r="F117" s="214">
        <f t="shared" si="4"/>
        <v>10</v>
      </c>
    </row>
    <row r="118" spans="1:6" s="90" customFormat="1" ht="12.75">
      <c r="A118" s="208" t="s">
        <v>352</v>
      </c>
      <c r="B118" s="220" t="s">
        <v>34</v>
      </c>
      <c r="C118" s="220" t="s">
        <v>42</v>
      </c>
      <c r="D118" s="227" t="s">
        <v>351</v>
      </c>
      <c r="E118" s="229" t="s">
        <v>74</v>
      </c>
      <c r="F118" s="214">
        <f t="shared" si="4"/>
        <v>10</v>
      </c>
    </row>
    <row r="119" spans="1:6" s="90" customFormat="1" ht="12.75">
      <c r="A119" s="208" t="s">
        <v>80</v>
      </c>
      <c r="B119" s="220" t="s">
        <v>34</v>
      </c>
      <c r="C119" s="220" t="s">
        <v>42</v>
      </c>
      <c r="D119" s="227" t="s">
        <v>351</v>
      </c>
      <c r="E119" s="229" t="s">
        <v>74</v>
      </c>
      <c r="F119" s="214">
        <f t="shared" si="4"/>
        <v>10</v>
      </c>
    </row>
    <row r="120" spans="1:6" ht="12.75">
      <c r="A120" s="204" t="s">
        <v>349</v>
      </c>
      <c r="B120" s="220" t="s">
        <v>34</v>
      </c>
      <c r="C120" s="220" t="s">
        <v>42</v>
      </c>
      <c r="D120" s="227" t="s">
        <v>351</v>
      </c>
      <c r="E120" s="212" t="s">
        <v>74</v>
      </c>
      <c r="F120" s="214">
        <v>10</v>
      </c>
    </row>
    <row r="121" spans="1:6" ht="12.75">
      <c r="A121" s="200" t="s">
        <v>92</v>
      </c>
      <c r="B121" s="230"/>
      <c r="C121" s="230"/>
      <c r="D121" s="230"/>
      <c r="E121" s="230"/>
      <c r="F121" s="203">
        <f>F122+F127+F134</f>
        <v>248.54000000000002</v>
      </c>
    </row>
    <row r="122" spans="1:6" ht="12.75">
      <c r="A122" s="196" t="s">
        <v>353</v>
      </c>
      <c r="B122" s="197" t="s">
        <v>44</v>
      </c>
      <c r="C122" s="198" t="s">
        <v>29</v>
      </c>
      <c r="D122" s="198"/>
      <c r="E122" s="198"/>
      <c r="F122" s="199">
        <f>F123</f>
        <v>10</v>
      </c>
    </row>
    <row r="123" spans="1:6" ht="26.25">
      <c r="A123" s="208" t="s">
        <v>251</v>
      </c>
      <c r="B123" s="205" t="s">
        <v>44</v>
      </c>
      <c r="C123" s="206" t="s">
        <v>29</v>
      </c>
      <c r="D123" s="206" t="s">
        <v>354</v>
      </c>
      <c r="E123" s="206" t="s">
        <v>72</v>
      </c>
      <c r="F123" s="207">
        <f>F124</f>
        <v>10</v>
      </c>
    </row>
    <row r="124" spans="1:6" ht="26.25">
      <c r="A124" s="208" t="s">
        <v>73</v>
      </c>
      <c r="B124" s="205" t="s">
        <v>44</v>
      </c>
      <c r="C124" s="206" t="s">
        <v>29</v>
      </c>
      <c r="D124" s="206" t="s">
        <v>354</v>
      </c>
      <c r="E124" s="206" t="s">
        <v>74</v>
      </c>
      <c r="F124" s="207">
        <f>F125</f>
        <v>10</v>
      </c>
    </row>
    <row r="125" spans="1:6" ht="12.75">
      <c r="A125" s="208" t="s">
        <v>75</v>
      </c>
      <c r="B125" s="205" t="s">
        <v>44</v>
      </c>
      <c r="C125" s="206" t="s">
        <v>29</v>
      </c>
      <c r="D125" s="206" t="s">
        <v>354</v>
      </c>
      <c r="E125" s="206" t="s">
        <v>74</v>
      </c>
      <c r="F125" s="207">
        <f>F126</f>
        <v>10</v>
      </c>
    </row>
    <row r="126" spans="1:6" ht="12.75">
      <c r="A126" s="208" t="s">
        <v>253</v>
      </c>
      <c r="B126" s="205" t="s">
        <v>44</v>
      </c>
      <c r="C126" s="206" t="s">
        <v>29</v>
      </c>
      <c r="D126" s="206" t="s">
        <v>354</v>
      </c>
      <c r="E126" s="206" t="s">
        <v>74</v>
      </c>
      <c r="F126" s="207">
        <v>10</v>
      </c>
    </row>
    <row r="127" spans="1:6" ht="12.75">
      <c r="A127" s="231" t="s">
        <v>355</v>
      </c>
      <c r="B127" s="201" t="s">
        <v>44</v>
      </c>
      <c r="C127" s="201" t="s">
        <v>30</v>
      </c>
      <c r="D127" s="232"/>
      <c r="E127" s="232"/>
      <c r="F127" s="203">
        <f>F131</f>
        <v>10</v>
      </c>
    </row>
    <row r="128" spans="1:6" ht="52.5">
      <c r="A128" s="233" t="s">
        <v>261</v>
      </c>
      <c r="B128" s="197" t="s">
        <v>44</v>
      </c>
      <c r="C128" s="197" t="s">
        <v>30</v>
      </c>
      <c r="D128" s="234">
        <v>7040200120</v>
      </c>
      <c r="E128" s="322">
        <v>200</v>
      </c>
      <c r="F128" s="199">
        <f>F129</f>
        <v>10</v>
      </c>
    </row>
    <row r="129" spans="1:6" ht="12.75">
      <c r="A129" s="236" t="s">
        <v>251</v>
      </c>
      <c r="B129" s="205" t="s">
        <v>44</v>
      </c>
      <c r="C129" s="205" t="s">
        <v>30</v>
      </c>
      <c r="D129" s="234">
        <v>7040200120</v>
      </c>
      <c r="E129" s="229" t="s">
        <v>72</v>
      </c>
      <c r="F129" s="207">
        <f>F130</f>
        <v>10</v>
      </c>
    </row>
    <row r="130" spans="1:6" ht="26.25">
      <c r="A130" s="208" t="s">
        <v>73</v>
      </c>
      <c r="B130" s="205" t="s">
        <v>44</v>
      </c>
      <c r="C130" s="205" t="s">
        <v>30</v>
      </c>
      <c r="D130" s="234">
        <v>7040200120</v>
      </c>
      <c r="E130" s="229" t="s">
        <v>74</v>
      </c>
      <c r="F130" s="207">
        <f>F131</f>
        <v>10</v>
      </c>
    </row>
    <row r="131" spans="1:6" ht="12.75">
      <c r="A131" s="208" t="s">
        <v>352</v>
      </c>
      <c r="B131" s="205" t="s">
        <v>44</v>
      </c>
      <c r="C131" s="205" t="s">
        <v>30</v>
      </c>
      <c r="D131" s="234">
        <v>7040200120</v>
      </c>
      <c r="E131" s="229" t="s">
        <v>74</v>
      </c>
      <c r="F131" s="207">
        <f>F132</f>
        <v>10</v>
      </c>
    </row>
    <row r="132" spans="1:6" ht="12.75">
      <c r="A132" s="208" t="s">
        <v>80</v>
      </c>
      <c r="B132" s="205" t="s">
        <v>44</v>
      </c>
      <c r="C132" s="205" t="s">
        <v>30</v>
      </c>
      <c r="D132" s="234">
        <v>7040200120</v>
      </c>
      <c r="E132" s="229" t="s">
        <v>74</v>
      </c>
      <c r="F132" s="207">
        <f>F133</f>
        <v>10</v>
      </c>
    </row>
    <row r="133" spans="1:6" ht="12.75">
      <c r="A133" s="208" t="s">
        <v>356</v>
      </c>
      <c r="B133" s="205" t="s">
        <v>44</v>
      </c>
      <c r="C133" s="205" t="s">
        <v>30</v>
      </c>
      <c r="D133" s="234">
        <v>7040200120</v>
      </c>
      <c r="E133" s="229" t="s">
        <v>74</v>
      </c>
      <c r="F133" s="207">
        <v>10</v>
      </c>
    </row>
    <row r="134" spans="1:6" ht="12.75">
      <c r="A134" s="237" t="s">
        <v>93</v>
      </c>
      <c r="B134" s="201" t="s">
        <v>44</v>
      </c>
      <c r="C134" s="201" t="s">
        <v>32</v>
      </c>
      <c r="D134" s="201"/>
      <c r="E134" s="201"/>
      <c r="F134" s="203">
        <f>F135</f>
        <v>228.54000000000002</v>
      </c>
    </row>
    <row r="135" spans="1:6" ht="12.75">
      <c r="A135" s="204" t="s">
        <v>69</v>
      </c>
      <c r="B135" s="212" t="s">
        <v>44</v>
      </c>
      <c r="C135" s="212" t="s">
        <v>32</v>
      </c>
      <c r="D135" s="197" t="s">
        <v>357</v>
      </c>
      <c r="E135" s="216">
        <v>200</v>
      </c>
      <c r="F135" s="207">
        <f>F136</f>
        <v>228.54000000000002</v>
      </c>
    </row>
    <row r="136" spans="1:6" ht="26.25">
      <c r="A136" s="215" t="s">
        <v>251</v>
      </c>
      <c r="B136" s="212" t="s">
        <v>44</v>
      </c>
      <c r="C136" s="212" t="s">
        <v>32</v>
      </c>
      <c r="D136" s="197" t="s">
        <v>357</v>
      </c>
      <c r="E136" s="216">
        <v>240</v>
      </c>
      <c r="F136" s="207">
        <f>F137</f>
        <v>228.54000000000002</v>
      </c>
    </row>
    <row r="137" spans="1:6" ht="26.25">
      <c r="A137" s="204" t="s">
        <v>73</v>
      </c>
      <c r="B137" s="212" t="s">
        <v>44</v>
      </c>
      <c r="C137" s="212" t="s">
        <v>32</v>
      </c>
      <c r="D137" s="197" t="s">
        <v>357</v>
      </c>
      <c r="E137" s="212" t="s">
        <v>74</v>
      </c>
      <c r="F137" s="207">
        <f>F138</f>
        <v>228.54000000000002</v>
      </c>
    </row>
    <row r="138" spans="1:6" ht="12.75">
      <c r="A138" s="208" t="s">
        <v>80</v>
      </c>
      <c r="B138" s="205" t="s">
        <v>44</v>
      </c>
      <c r="C138" s="205" t="s">
        <v>32</v>
      </c>
      <c r="D138" s="197" t="s">
        <v>357</v>
      </c>
      <c r="E138" s="205" t="s">
        <v>74</v>
      </c>
      <c r="F138" s="207">
        <f>F139</f>
        <v>228.54000000000002</v>
      </c>
    </row>
    <row r="139" spans="1:6" ht="12.75">
      <c r="A139" s="208" t="s">
        <v>81</v>
      </c>
      <c r="B139" s="205" t="s">
        <v>44</v>
      </c>
      <c r="C139" s="205" t="s">
        <v>32</v>
      </c>
      <c r="D139" s="197" t="s">
        <v>357</v>
      </c>
      <c r="E139" s="205" t="s">
        <v>74</v>
      </c>
      <c r="F139" s="207">
        <f>10+50.64+167.9</f>
        <v>228.54000000000002</v>
      </c>
    </row>
    <row r="140" spans="1:6" ht="12.75">
      <c r="A140" s="231" t="s">
        <v>94</v>
      </c>
      <c r="B140" s="201" t="s">
        <v>45</v>
      </c>
      <c r="C140" s="201"/>
      <c r="D140" s="202"/>
      <c r="E140" s="202"/>
      <c r="F140" s="353">
        <f>F143+F144</f>
        <v>28102.054</v>
      </c>
    </row>
    <row r="141" spans="1:6" ht="12.75">
      <c r="A141" s="323" t="s">
        <v>53</v>
      </c>
      <c r="B141" s="324"/>
      <c r="C141" s="324"/>
      <c r="D141" s="325"/>
      <c r="E141" s="325"/>
      <c r="F141" s="354"/>
    </row>
    <row r="142" spans="1:6" ht="26.25">
      <c r="A142" s="253" t="s">
        <v>358</v>
      </c>
      <c r="B142" s="324" t="s">
        <v>45</v>
      </c>
      <c r="C142" s="324" t="s">
        <v>29</v>
      </c>
      <c r="D142" s="229" t="s">
        <v>361</v>
      </c>
      <c r="E142" s="325" t="s">
        <v>72</v>
      </c>
      <c r="F142" s="354"/>
    </row>
    <row r="143" spans="1:6" ht="39">
      <c r="A143" s="323" t="s">
        <v>441</v>
      </c>
      <c r="B143" s="324" t="s">
        <v>45</v>
      </c>
      <c r="C143" s="324" t="s">
        <v>29</v>
      </c>
      <c r="D143" s="229" t="s">
        <v>361</v>
      </c>
      <c r="E143" s="325" t="s">
        <v>74</v>
      </c>
      <c r="F143" s="354">
        <v>26026.4</v>
      </c>
    </row>
    <row r="144" spans="1:6" ht="26.25">
      <c r="A144" s="208" t="s">
        <v>358</v>
      </c>
      <c r="B144" s="205" t="s">
        <v>45</v>
      </c>
      <c r="C144" s="205" t="s">
        <v>29</v>
      </c>
      <c r="D144" s="205" t="s">
        <v>359</v>
      </c>
      <c r="E144" s="205"/>
      <c r="F144" s="350">
        <f>F145+F148</f>
        <v>2075.6539999999995</v>
      </c>
    </row>
    <row r="145" spans="1:6" ht="39">
      <c r="A145" s="208" t="s">
        <v>360</v>
      </c>
      <c r="B145" s="205" t="s">
        <v>45</v>
      </c>
      <c r="C145" s="205" t="s">
        <v>29</v>
      </c>
      <c r="D145" s="205" t="s">
        <v>361</v>
      </c>
      <c r="E145" s="205" t="s">
        <v>95</v>
      </c>
      <c r="F145" s="350">
        <f>F146</f>
        <v>1675.6539999999998</v>
      </c>
    </row>
    <row r="146" spans="1:6" ht="12.75">
      <c r="A146" s="208" t="s">
        <v>362</v>
      </c>
      <c r="B146" s="205" t="s">
        <v>45</v>
      </c>
      <c r="C146" s="205" t="s">
        <v>29</v>
      </c>
      <c r="D146" s="205" t="s">
        <v>361</v>
      </c>
      <c r="E146" s="205" t="s">
        <v>95</v>
      </c>
      <c r="F146" s="350">
        <f>F147</f>
        <v>1675.6539999999998</v>
      </c>
    </row>
    <row r="147" spans="1:6" ht="26.25">
      <c r="A147" s="208" t="s">
        <v>363</v>
      </c>
      <c r="B147" s="205" t="s">
        <v>45</v>
      </c>
      <c r="C147" s="205" t="s">
        <v>29</v>
      </c>
      <c r="D147" s="205" t="s">
        <v>361</v>
      </c>
      <c r="E147" s="205" t="s">
        <v>95</v>
      </c>
      <c r="F147" s="350">
        <f>160*10+133.14+40.24-0.06+66.264-9.48-0.04-154.41</f>
        <v>1675.6539999999998</v>
      </c>
    </row>
    <row r="148" spans="1:6" ht="12.75">
      <c r="A148" s="208" t="s">
        <v>364</v>
      </c>
      <c r="B148" s="205" t="s">
        <v>45</v>
      </c>
      <c r="C148" s="205" t="s">
        <v>29</v>
      </c>
      <c r="D148" s="197" t="s">
        <v>365</v>
      </c>
      <c r="E148" s="205"/>
      <c r="F148" s="207">
        <f>F149</f>
        <v>400</v>
      </c>
    </row>
    <row r="149" spans="1:6" ht="39">
      <c r="A149" s="208" t="s">
        <v>360</v>
      </c>
      <c r="B149" s="205" t="s">
        <v>45</v>
      </c>
      <c r="C149" s="205" t="s">
        <v>29</v>
      </c>
      <c r="D149" s="197" t="s">
        <v>365</v>
      </c>
      <c r="E149" s="205" t="s">
        <v>95</v>
      </c>
      <c r="F149" s="207">
        <f>F150</f>
        <v>400</v>
      </c>
    </row>
    <row r="150" spans="1:6" ht="12.75">
      <c r="A150" s="208" t="s">
        <v>362</v>
      </c>
      <c r="B150" s="205" t="s">
        <v>45</v>
      </c>
      <c r="C150" s="205" t="s">
        <v>29</v>
      </c>
      <c r="D150" s="197" t="s">
        <v>365</v>
      </c>
      <c r="E150" s="205" t="s">
        <v>95</v>
      </c>
      <c r="F150" s="207">
        <f>F151</f>
        <v>400</v>
      </c>
    </row>
    <row r="151" spans="1:6" ht="26.25">
      <c r="A151" s="208" t="s">
        <v>363</v>
      </c>
      <c r="B151" s="205" t="s">
        <v>45</v>
      </c>
      <c r="C151" s="205" t="s">
        <v>29</v>
      </c>
      <c r="D151" s="197" t="s">
        <v>365</v>
      </c>
      <c r="E151" s="205" t="s">
        <v>95</v>
      </c>
      <c r="F151" s="207">
        <v>400</v>
      </c>
    </row>
    <row r="152" spans="1:6" ht="12.75">
      <c r="A152" s="238" t="s">
        <v>366</v>
      </c>
      <c r="B152" s="239" t="s">
        <v>35</v>
      </c>
      <c r="C152" s="239" t="s">
        <v>48</v>
      </c>
      <c r="D152" s="201"/>
      <c r="E152" s="239"/>
      <c r="F152" s="240">
        <f>F156+F157</f>
        <v>35</v>
      </c>
    </row>
    <row r="153" spans="1:6" ht="12.75">
      <c r="A153" s="208" t="s">
        <v>367</v>
      </c>
      <c r="B153" s="205" t="s">
        <v>35</v>
      </c>
      <c r="C153" s="205" t="s">
        <v>44</v>
      </c>
      <c r="D153" s="197"/>
      <c r="E153" s="205"/>
      <c r="F153" s="207"/>
    </row>
    <row r="154" spans="1:6" ht="12.75">
      <c r="A154" s="204" t="s">
        <v>69</v>
      </c>
      <c r="B154" s="205" t="s">
        <v>35</v>
      </c>
      <c r="C154" s="205" t="s">
        <v>44</v>
      </c>
      <c r="D154" s="197" t="s">
        <v>368</v>
      </c>
      <c r="E154" s="205"/>
      <c r="F154" s="207"/>
    </row>
    <row r="155" spans="1:6" ht="26.25">
      <c r="A155" s="204" t="s">
        <v>251</v>
      </c>
      <c r="B155" s="205" t="s">
        <v>35</v>
      </c>
      <c r="C155" s="205" t="s">
        <v>44</v>
      </c>
      <c r="D155" s="197" t="s">
        <v>368</v>
      </c>
      <c r="E155" s="205"/>
      <c r="F155" s="207"/>
    </row>
    <row r="156" spans="1:6" ht="26.25">
      <c r="A156" s="208" t="s">
        <v>73</v>
      </c>
      <c r="B156" s="205" t="s">
        <v>35</v>
      </c>
      <c r="C156" s="205" t="s">
        <v>44</v>
      </c>
      <c r="D156" s="197" t="s">
        <v>368</v>
      </c>
      <c r="E156" s="205" t="s">
        <v>74</v>
      </c>
      <c r="F156" s="207">
        <v>5</v>
      </c>
    </row>
    <row r="157" spans="1:6" ht="12.75">
      <c r="A157" s="208" t="s">
        <v>315</v>
      </c>
      <c r="B157" s="205" t="s">
        <v>35</v>
      </c>
      <c r="C157" s="205" t="s">
        <v>44</v>
      </c>
      <c r="D157" s="197" t="s">
        <v>368</v>
      </c>
      <c r="E157" s="205" t="s">
        <v>96</v>
      </c>
      <c r="F157" s="207">
        <f>F158</f>
        <v>30</v>
      </c>
    </row>
    <row r="158" spans="1:6" ht="12.75">
      <c r="A158" s="208" t="s">
        <v>316</v>
      </c>
      <c r="B158" s="205" t="s">
        <v>35</v>
      </c>
      <c r="C158" s="205" t="s">
        <v>44</v>
      </c>
      <c r="D158" s="197" t="s">
        <v>368</v>
      </c>
      <c r="E158" s="205" t="s">
        <v>317</v>
      </c>
      <c r="F158" s="207">
        <v>30</v>
      </c>
    </row>
    <row r="159" spans="1:6" ht="26.25">
      <c r="A159" s="231" t="s">
        <v>171</v>
      </c>
      <c r="B159" s="201" t="s">
        <v>172</v>
      </c>
      <c r="C159" s="201"/>
      <c r="D159" s="239" t="s">
        <v>369</v>
      </c>
      <c r="E159" s="201"/>
      <c r="F159" s="203">
        <f>F160</f>
        <v>3.8</v>
      </c>
    </row>
    <row r="160" spans="1:6" ht="26.25">
      <c r="A160" s="208" t="s">
        <v>206</v>
      </c>
      <c r="B160" s="205" t="s">
        <v>172</v>
      </c>
      <c r="C160" s="205" t="s">
        <v>29</v>
      </c>
      <c r="D160" s="205" t="s">
        <v>370</v>
      </c>
      <c r="E160" s="197"/>
      <c r="F160" s="241">
        <f>F161</f>
        <v>3.8</v>
      </c>
    </row>
    <row r="161" spans="1:6" ht="12.75">
      <c r="A161" s="242" t="s">
        <v>207</v>
      </c>
      <c r="B161" s="205" t="s">
        <v>172</v>
      </c>
      <c r="C161" s="205" t="s">
        <v>29</v>
      </c>
      <c r="D161" s="205" t="s">
        <v>371</v>
      </c>
      <c r="E161" s="197"/>
      <c r="F161" s="241">
        <f>F164</f>
        <v>3.8</v>
      </c>
    </row>
    <row r="162" spans="1:6" ht="12.75">
      <c r="A162" s="208" t="s">
        <v>372</v>
      </c>
      <c r="B162" s="205" t="s">
        <v>172</v>
      </c>
      <c r="C162" s="205" t="s">
        <v>29</v>
      </c>
      <c r="D162" s="205" t="s">
        <v>371</v>
      </c>
      <c r="E162" s="205" t="s">
        <v>373</v>
      </c>
      <c r="F162" s="241">
        <f>F164</f>
        <v>3.8</v>
      </c>
    </row>
    <row r="163" spans="1:6" ht="26.25">
      <c r="A163" s="208" t="s">
        <v>374</v>
      </c>
      <c r="B163" s="205" t="s">
        <v>172</v>
      </c>
      <c r="C163" s="205" t="s">
        <v>29</v>
      </c>
      <c r="D163" s="205" t="s">
        <v>371</v>
      </c>
      <c r="E163" s="205" t="s">
        <v>375</v>
      </c>
      <c r="F163" s="241" t="s">
        <v>310</v>
      </c>
    </row>
    <row r="164" spans="1:6" ht="12.75">
      <c r="A164" s="208" t="s">
        <v>79</v>
      </c>
      <c r="B164" s="205" t="s">
        <v>172</v>
      </c>
      <c r="C164" s="205" t="s">
        <v>29</v>
      </c>
      <c r="D164" s="205" t="s">
        <v>371</v>
      </c>
      <c r="E164" s="205" t="s">
        <v>375</v>
      </c>
      <c r="F164" s="241">
        <f>F165</f>
        <v>3.8</v>
      </c>
    </row>
    <row r="165" spans="1:6" ht="12.75">
      <c r="A165" s="208" t="s">
        <v>372</v>
      </c>
      <c r="B165" s="205" t="s">
        <v>172</v>
      </c>
      <c r="C165" s="205" t="s">
        <v>29</v>
      </c>
      <c r="D165" s="205" t="s">
        <v>371</v>
      </c>
      <c r="E165" s="205" t="s">
        <v>375</v>
      </c>
      <c r="F165" s="241">
        <f>F166</f>
        <v>3.8</v>
      </c>
    </row>
    <row r="166" spans="1:6" ht="12.75">
      <c r="A166" s="208" t="s">
        <v>173</v>
      </c>
      <c r="B166" s="205" t="s">
        <v>172</v>
      </c>
      <c r="C166" s="205" t="s">
        <v>29</v>
      </c>
      <c r="D166" s="205" t="s">
        <v>371</v>
      </c>
      <c r="E166" s="205" t="s">
        <v>375</v>
      </c>
      <c r="F166" s="241">
        <v>3.8</v>
      </c>
    </row>
    <row r="167" spans="1:6" ht="46.5">
      <c r="A167" s="105" t="s">
        <v>376</v>
      </c>
      <c r="B167" s="128" t="s">
        <v>38</v>
      </c>
      <c r="C167" s="128" t="s">
        <v>32</v>
      </c>
      <c r="D167" s="128"/>
      <c r="E167" s="128"/>
      <c r="F167" s="140" t="str">
        <f aca="true" t="shared" si="5" ref="F167:F172">F168</f>
        <v>17,156</v>
      </c>
    </row>
    <row r="168" spans="1:6" ht="15">
      <c r="A168" s="243" t="s">
        <v>79</v>
      </c>
      <c r="B168" s="244" t="s">
        <v>38</v>
      </c>
      <c r="C168" s="244" t="s">
        <v>32</v>
      </c>
      <c r="D168" s="244"/>
      <c r="E168" s="245"/>
      <c r="F168" s="139" t="str">
        <f t="shared" si="5"/>
        <v>17,156</v>
      </c>
    </row>
    <row r="169" spans="1:6" ht="15">
      <c r="A169" s="246" t="s">
        <v>377</v>
      </c>
      <c r="B169" s="247" t="s">
        <v>38</v>
      </c>
      <c r="C169" s="247" t="s">
        <v>32</v>
      </c>
      <c r="D169" s="247" t="s">
        <v>442</v>
      </c>
      <c r="E169" s="247"/>
      <c r="F169" s="139" t="str">
        <f t="shared" si="5"/>
        <v>17,156</v>
      </c>
    </row>
    <row r="170" spans="1:6" ht="30.75">
      <c r="A170" s="248" t="s">
        <v>378</v>
      </c>
      <c r="B170" s="247" t="s">
        <v>38</v>
      </c>
      <c r="C170" s="247" t="s">
        <v>32</v>
      </c>
      <c r="D170" s="247" t="s">
        <v>442</v>
      </c>
      <c r="E170" s="247"/>
      <c r="F170" s="139" t="str">
        <f t="shared" si="5"/>
        <v>17,156</v>
      </c>
    </row>
    <row r="171" spans="1:6" ht="30.75">
      <c r="A171" s="248" t="s">
        <v>379</v>
      </c>
      <c r="B171" s="247" t="s">
        <v>38</v>
      </c>
      <c r="C171" s="247" t="s">
        <v>32</v>
      </c>
      <c r="D171" s="247" t="s">
        <v>442</v>
      </c>
      <c r="E171" s="247" t="s">
        <v>444</v>
      </c>
      <c r="F171" s="141" t="str">
        <f t="shared" si="5"/>
        <v>17,156</v>
      </c>
    </row>
    <row r="172" spans="1:6" ht="15">
      <c r="A172" s="248" t="s">
        <v>79</v>
      </c>
      <c r="B172" s="247" t="s">
        <v>38</v>
      </c>
      <c r="C172" s="247" t="s">
        <v>32</v>
      </c>
      <c r="D172" s="247" t="s">
        <v>442</v>
      </c>
      <c r="E172" s="247" t="s">
        <v>443</v>
      </c>
      <c r="F172" s="141" t="str">
        <f t="shared" si="5"/>
        <v>17,156</v>
      </c>
    </row>
    <row r="173" spans="1:6" ht="30.75">
      <c r="A173" s="248" t="s">
        <v>378</v>
      </c>
      <c r="B173" s="247" t="s">
        <v>38</v>
      </c>
      <c r="C173" s="247" t="s">
        <v>32</v>
      </c>
      <c r="D173" s="247" t="s">
        <v>442</v>
      </c>
      <c r="E173" s="247" t="s">
        <v>443</v>
      </c>
      <c r="F173" s="125" t="s">
        <v>477</v>
      </c>
    </row>
    <row r="174" spans="1:6" ht="15">
      <c r="A174" s="186"/>
      <c r="B174" s="187"/>
      <c r="C174" s="187"/>
      <c r="D174" s="187"/>
      <c r="E174" s="187"/>
      <c r="F174" s="249"/>
    </row>
    <row r="175" spans="1:6" ht="15">
      <c r="A175" s="186"/>
      <c r="B175" s="187"/>
      <c r="C175" s="187"/>
      <c r="D175" s="187"/>
      <c r="E175" s="187"/>
      <c r="F175" s="249"/>
    </row>
    <row r="176" spans="1:6" ht="15">
      <c r="A176" s="186" t="s">
        <v>380</v>
      </c>
      <c r="B176" s="187"/>
      <c r="C176" s="187"/>
      <c r="D176" s="187" t="s">
        <v>19</v>
      </c>
      <c r="E176" s="187"/>
      <c r="F176" s="249"/>
    </row>
  </sheetData>
  <sheetProtection/>
  <mergeCells count="3">
    <mergeCell ref="A4:F6"/>
    <mergeCell ref="C1:F1"/>
    <mergeCell ref="C2:F2"/>
  </mergeCells>
  <printOptions/>
  <pageMargins left="0.2" right="0.19" top="0.34" bottom="0.34" header="0.18" footer="0.23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BCBK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</dc:creator>
  <cp:keywords/>
  <dc:description/>
  <cp:lastModifiedBy>User</cp:lastModifiedBy>
  <cp:lastPrinted>2017-12-27T03:37:35Z</cp:lastPrinted>
  <dcterms:created xsi:type="dcterms:W3CDTF">2009-11-30T01:20:58Z</dcterms:created>
  <dcterms:modified xsi:type="dcterms:W3CDTF">2017-12-27T04:06:04Z</dcterms:modified>
  <cp:category/>
  <cp:version/>
  <cp:contentType/>
  <cp:contentStatus/>
</cp:coreProperties>
</file>